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Placentia\kit\"/>
    </mc:Choice>
  </mc:AlternateContent>
  <bookViews>
    <workbookView xWindow="0" yWindow="0" windowWidth="23040" windowHeight="8808" xr2:uid="{00000000-000D-0000-FFFF-FFFF00000000}"/>
  </bookViews>
  <sheets>
    <sheet name="Instructions" sheetId="4" r:id="rId1"/>
    <sheet name="Assignments" sheetId="1" r:id="rId2"/>
    <sheet name="5-district balance" sheetId="2" r:id="rId3"/>
  </sheets>
  <definedNames>
    <definedName name="Pop_Units">Assignments!$B$5:$M$5</definedName>
    <definedName name="_xlnm.Print_Area" localSheetId="1">Assignments!$B$4:$Y$57</definedName>
    <definedName name="_xlnm.Print_Titles" localSheetId="1">Assignments!$5:$5</definedName>
  </definedNames>
  <calcPr calcId="171027"/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F8" i="2"/>
  <c r="M2" i="1" s="1"/>
  <c r="E8" i="2"/>
  <c r="J2" i="1" s="1"/>
  <c r="L7" i="2"/>
  <c r="M7" i="2"/>
  <c r="M27" i="2" l="1"/>
  <c r="L21" i="2"/>
  <c r="L23" i="2"/>
  <c r="L20" i="2"/>
  <c r="L27" i="2"/>
  <c r="L31" i="2"/>
  <c r="M23" i="2"/>
  <c r="L17" i="2"/>
  <c r="M20" i="2"/>
  <c r="M31" i="2"/>
  <c r="L25" i="2"/>
  <c r="L16" i="2"/>
  <c r="M22" i="2"/>
  <c r="L18" i="2"/>
  <c r="L22" i="2"/>
  <c r="L26" i="2"/>
  <c r="L30" i="2"/>
  <c r="M26" i="2"/>
  <c r="M25" i="2"/>
  <c r="L15" i="2"/>
  <c r="M29" i="2"/>
  <c r="M21" i="2"/>
  <c r="M16" i="2"/>
  <c r="M30" i="2"/>
  <c r="L29" i="2"/>
  <c r="P2" i="1"/>
  <c r="M17" i="2"/>
  <c r="M18" i="2"/>
  <c r="M15" i="2"/>
  <c r="M13" i="2"/>
  <c r="L10" i="2"/>
  <c r="M10" i="2"/>
  <c r="M12" i="2"/>
  <c r="L12" i="2"/>
  <c r="L13" i="2"/>
  <c r="L11" i="2"/>
  <c r="M11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I8" i="2" s="1"/>
  <c r="H1" i="2" s="1"/>
  <c r="E9" i="2" l="1"/>
  <c r="G9" i="2"/>
  <c r="Q2" i="1" s="1"/>
  <c r="F9" i="2"/>
  <c r="K7" i="2"/>
  <c r="J7" i="2"/>
  <c r="M9" i="2" l="1"/>
  <c r="N2" i="1"/>
  <c r="L9" i="2"/>
  <c r="K2" i="1"/>
  <c r="P22" i="2"/>
  <c r="P17" i="2"/>
  <c r="K17" i="2" l="1"/>
  <c r="N17" i="2" l="1"/>
  <c r="J22" i="2"/>
  <c r="K12" i="2"/>
  <c r="N12" i="2"/>
  <c r="J12" i="2"/>
  <c r="K22" i="2"/>
  <c r="N22" i="2"/>
  <c r="J17" i="2"/>
  <c r="P27" i="2"/>
  <c r="P16" i="2"/>
  <c r="H11" i="2"/>
  <c r="P18" i="2"/>
  <c r="N10" i="2"/>
  <c r="P31" i="2"/>
  <c r="P30" i="2"/>
  <c r="P29" i="2"/>
  <c r="P23" i="2"/>
  <c r="P21" i="2"/>
  <c r="P20" i="2"/>
  <c r="P15" i="2"/>
  <c r="P10" i="2" l="1"/>
  <c r="P12" i="2"/>
  <c r="H10" i="2"/>
  <c r="K10" i="2"/>
  <c r="H22" i="2"/>
  <c r="H17" i="2"/>
  <c r="J10" i="2"/>
  <c r="P25" i="2"/>
  <c r="P26" i="2"/>
  <c r="H12" i="2"/>
  <c r="K21" i="2"/>
  <c r="J25" i="2"/>
  <c r="K15" i="2"/>
  <c r="K11" i="2"/>
  <c r="K25" i="2"/>
  <c r="J20" i="2"/>
  <c r="J13" i="2"/>
  <c r="J23" i="2"/>
  <c r="H16" i="2"/>
  <c r="H18" i="2"/>
  <c r="H27" i="2"/>
  <c r="N15" i="2"/>
  <c r="N25" i="2"/>
  <c r="J11" i="2"/>
  <c r="J21" i="2"/>
  <c r="J30" i="2"/>
  <c r="N16" i="2"/>
  <c r="N18" i="2"/>
  <c r="N27" i="2"/>
  <c r="J29" i="2"/>
  <c r="K23" i="2"/>
  <c r="J26" i="2"/>
  <c r="J15" i="2"/>
  <c r="N29" i="2"/>
  <c r="K18" i="2"/>
  <c r="H19" i="2"/>
  <c r="N11" i="2"/>
  <c r="N21" i="2"/>
  <c r="N30" i="2"/>
  <c r="H29" i="2"/>
  <c r="N23" i="2"/>
  <c r="N31" i="2"/>
  <c r="K16" i="2"/>
  <c r="J18" i="2"/>
  <c r="H14" i="2"/>
  <c r="K27" i="2"/>
  <c r="H23" i="2"/>
  <c r="D2" i="1"/>
  <c r="H20" i="2"/>
  <c r="N26" i="2"/>
  <c r="K13" i="2"/>
  <c r="H30" i="2"/>
  <c r="H24" i="2"/>
  <c r="J27" i="2"/>
  <c r="G2" i="1"/>
  <c r="J16" i="2"/>
  <c r="K31" i="2"/>
  <c r="H31" i="2"/>
  <c r="H25" i="2"/>
  <c r="N20" i="2"/>
  <c r="K26" i="2"/>
  <c r="H8" i="2"/>
  <c r="P11" i="2"/>
  <c r="P13" i="2"/>
  <c r="H26" i="2"/>
  <c r="H21" i="2"/>
  <c r="K30" i="2"/>
  <c r="H15" i="2"/>
  <c r="K29" i="2"/>
  <c r="N13" i="2"/>
  <c r="H13" i="2"/>
  <c r="J31" i="2"/>
  <c r="K20" i="2"/>
  <c r="H28" i="2"/>
  <c r="O10" i="2" l="1"/>
  <c r="O12" i="2"/>
  <c r="O17" i="2"/>
  <c r="O22" i="2"/>
  <c r="N9" i="2"/>
  <c r="O15" i="2"/>
  <c r="O23" i="2"/>
  <c r="O27" i="2"/>
  <c r="O13" i="2"/>
  <c r="O21" i="2"/>
  <c r="C9" i="2"/>
  <c r="D9" i="2"/>
  <c r="O26" i="2"/>
  <c r="O29" i="2"/>
  <c r="O20" i="2"/>
  <c r="O31" i="2"/>
  <c r="O25" i="2"/>
  <c r="O18" i="2"/>
  <c r="O11" i="2"/>
  <c r="O16" i="2"/>
  <c r="O30" i="2"/>
  <c r="I9" i="2" l="1"/>
  <c r="P9" i="2" s="1"/>
  <c r="H2" i="1"/>
  <c r="K9" i="2"/>
  <c r="J9" i="2"/>
  <c r="E2" i="1"/>
</calcChain>
</file>

<file path=xl/sharedStrings.xml><?xml version="1.0" encoding="utf-8"?>
<sst xmlns="http://schemas.openxmlformats.org/spreadsheetml/2006/main" count="95" uniqueCount="61">
  <si>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</si>
  <si>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</si>
  <si>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</si>
  <si>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</si>
  <si>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</si>
  <si>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</si>
  <si>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</si>
  <si>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</si>
  <si>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</si>
  <si>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</si>
  <si>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</si>
  <si>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</si>
  <si>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</si>
  <si>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</si>
  <si>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</si>
  <si>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</si>
  <si>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</si>
  <si>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</si>
  <si>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Voting Age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</si>
  <si>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</si>
  <si>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</si>
  <si>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</si>
  <si>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</si>
  <si>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</si>
  <si>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</si>
  <si>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</si>
  <si>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</si>
  <si>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</si>
  <si>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total</t>
  </si>
  <si>
    <t xml:space="preserve"> latino</t>
  </si>
  <si>
    <t xml:space="preserve"> asn</t>
  </si>
  <si>
    <t xml:space="preserve"> fil</t>
  </si>
  <si>
    <t>Category</t>
  </si>
  <si>
    <t>Group</t>
  </si>
  <si>
    <t>Counts</t>
  </si>
  <si>
    <t>Deviation from Ideal</t>
  </si>
  <si>
    <t>Percentages</t>
  </si>
  <si>
    <t>Ideal population:</t>
  </si>
  <si>
    <t>Total VAP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</si>
  <si>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</si>
  <si>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</si>
  <si>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</si>
  <si>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</si>
  <si>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</si>
  <si>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</si>
  <si>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</si>
  <si>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</si>
  <si>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</si>
  <si>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</si>
  <si>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</si>
  <si>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</si>
  <si>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</si>
  <si>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</si>
  <si>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</si>
  <si>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a given population unit. Then check the results of your assignments on the "7-district balance" worksheet tab, which</t>
  </si>
  <si>
    <t>City of Placentia 2018 Public Participation Kit</t>
  </si>
  <si>
    <t>District (1-5)</t>
  </si>
  <si>
    <t>2) On the "Assignments" worksheet tab, enter the letter for the district (1, 2, 3, 4, or 5) where you wish to assign</t>
  </si>
  <si>
    <t>When complete, please email this file to Placentia@NDCresearch.com</t>
  </si>
  <si>
    <t>Nov. 2016 Registration</t>
  </si>
  <si>
    <t>Nov. 2016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</si>
</sst>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5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25" xfId="0" applyNumberFormat="1" applyFont="1" applyBorder="1"/>
    <xf numFmtId="3" fontId="13" fillId="0" borderId="20" xfId="0" applyNumberFormat="1" applyFont="1" applyBorder="1"/>
    <xf numFmtId="3" fontId="13" fillId="0" borderId="12" xfId="0" applyNumberFormat="1" applyFont="1" applyBorder="1"/>
    <xf numFmtId="0" fontId="5" fillId="0" borderId="28" xfId="0" applyFont="1" applyBorder="1" applyAlignment="1">
      <alignment horizontal="center"/>
    </xf>
    <xf numFmtId="3" fontId="5" fillId="2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Border="1" applyAlignment="1">
      <alignment horizontal="center"/>
    </xf>
    <xf numFmtId="3" fontId="5" fillId="2" borderId="27" xfId="0" applyNumberFormat="1" applyFont="1" applyFill="1" applyBorder="1" applyAlignment="1" applyProtection="1">
      <alignment horizontal="center"/>
      <protection locked="0"/>
    </xf>
    <xf numFmtId="3" fontId="5" fillId="0" borderId="34" xfId="1" quotePrefix="1" applyNumberFormat="1" applyFont="1" applyBorder="1" applyAlignment="1">
      <alignment horizontal="center"/>
    </xf>
    <xf numFmtId="3" fontId="5" fillId="0" borderId="30" xfId="1" quotePrefix="1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vertical="top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3" fontId="5" fillId="0" borderId="35" xfId="1" applyNumberFormat="1" applyFont="1" applyBorder="1" applyAlignment="1">
      <alignment horizontal="center" wrapText="1"/>
    </xf>
    <xf numFmtId="3" fontId="5" fillId="0" borderId="31" xfId="1" applyNumberFormat="1" applyFont="1" applyBorder="1" applyAlignment="1">
      <alignment horizontal="center" wrapText="1"/>
    </xf>
    <xf numFmtId="3" fontId="5" fillId="0" borderId="32" xfId="1" quotePrefix="1" applyNumberFormat="1" applyFont="1" applyBorder="1" applyAlignment="1">
      <alignment horizontal="center" wrapText="1"/>
    </xf>
    <xf numFmtId="3" fontId="5" fillId="0" borderId="35" xfId="1" quotePrefix="1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3" fontId="5" fillId="0" borderId="31" xfId="1" quotePrefix="1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2" sqref="A2"/>
    </sheetView>
  </sheetViews>
  <sheetFormatPr defaultColWidth="9.1640625" defaultRowHeight="15.6" x14ac:dyDescent="0.6"/>
  <cols>
    <col min="1" max="5" width="9.1640625" style="2"/>
    <col min="6" max="6" width="11.71875" style="2" customWidth="1"/>
    <col min="7" max="16384" width="9.1640625" style="2"/>
  </cols>
  <sheetData>
    <row r="1" spans="1:8" x14ac:dyDescent="0.6">
      <c r="A1" s="1" t="s">
        <v>5</v>
      </c>
    </row>
    <row r="3" spans="1:8" x14ac:dyDescent="0.6">
      <c r="A3" s="2" t="s">
        <v>6</v>
      </c>
    </row>
    <row r="5" spans="1:8" x14ac:dyDescent="0.6">
      <c r="A5" s="2" t="s">
        <v>7</v>
      </c>
    </row>
    <row r="6" spans="1:8" x14ac:dyDescent="0.6">
      <c r="A6" s="2" t="s">
        <v>8</v>
      </c>
    </row>
    <row r="7" spans="1:8" x14ac:dyDescent="0.6">
      <c r="A7" s="2" t="s">
        <v>57</v>
      </c>
    </row>
    <row r="8" spans="1:8" x14ac:dyDescent="0.6">
      <c r="B8" s="2" t="s">
        <v>54</v>
      </c>
    </row>
    <row r="9" spans="1:8" x14ac:dyDescent="0.6">
      <c r="B9" s="2" t="s">
        <v>9</v>
      </c>
    </row>
    <row r="11" spans="1:8" x14ac:dyDescent="0.6">
      <c r="A11" s="1" t="s">
        <v>10</v>
      </c>
      <c r="B11" s="2" t="s">
        <v>11</v>
      </c>
    </row>
    <row r="12" spans="1:8" x14ac:dyDescent="0.6">
      <c r="B12" s="2" t="s">
        <v>12</v>
      </c>
      <c r="G12" s="3" t="s">
        <v>13</v>
      </c>
      <c r="H12" s="2" t="s">
        <v>14</v>
      </c>
    </row>
    <row r="14" spans="1:8" x14ac:dyDescent="0.6">
      <c r="A14" s="1" t="s">
        <v>15</v>
      </c>
    </row>
    <row r="15" spans="1:8" x14ac:dyDescent="0.6">
      <c r="B15" s="2" t="s">
        <v>58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8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3203125" defaultRowHeight="11.7" x14ac:dyDescent="0.45"/>
  <cols>
    <col min="1" max="1" width="6.1640625" style="40" bestFit="1" customWidth="1"/>
    <col min="2" max="2" width="4.83203125" style="40" bestFit="1" customWidth="1"/>
    <col min="3" max="5" width="6.27734375" style="40" customWidth="1"/>
    <col min="6" max="6" width="4.83203125" style="40" customWidth="1"/>
    <col min="7" max="7" width="6.27734375" style="47" customWidth="1"/>
    <col min="8" max="10" width="6.27734375" style="40" customWidth="1"/>
    <col min="11" max="11" width="5.38671875" style="40" bestFit="1" customWidth="1"/>
    <col min="12" max="15" width="6.27734375" style="40" customWidth="1"/>
    <col min="16" max="16" width="5.44140625" style="40" customWidth="1"/>
    <col min="17" max="17" width="6.27734375" style="47" customWidth="1"/>
    <col min="18" max="25" width="6.27734375" style="40" customWidth="1"/>
    <col min="26" max="26" width="6.8320312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83203125" style="5"/>
  </cols>
  <sheetData>
    <row r="1" spans="1:25" ht="12.6" customHeight="1" thickBot="1" x14ac:dyDescent="0.5">
      <c r="C1" s="93" t="s">
        <v>48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25" ht="12" thickBot="1" x14ac:dyDescent="0.5">
      <c r="C2" s="43" t="s">
        <v>44</v>
      </c>
      <c r="D2" s="41">
        <f>'5-district balance'!$C$8</f>
        <v>0</v>
      </c>
      <c r="E2" s="41">
        <f>'5-district balance'!$C$9</f>
        <v>-10106.6</v>
      </c>
      <c r="F2" s="43" t="s">
        <v>43</v>
      </c>
      <c r="G2" s="41">
        <f>'5-district balance'!$D$8</f>
        <v>0</v>
      </c>
      <c r="H2" s="41">
        <f>'5-district balance'!$D$9</f>
        <v>-10106.6</v>
      </c>
      <c r="I2" s="43" t="s">
        <v>45</v>
      </c>
      <c r="J2" s="41">
        <f>'5-district balance'!$E$8</f>
        <v>0</v>
      </c>
      <c r="K2" s="41">
        <f>'5-district balance'!$E$9</f>
        <v>-10106.6</v>
      </c>
      <c r="L2" s="43" t="s">
        <v>46</v>
      </c>
      <c r="M2" s="41">
        <f>'5-district balance'!$F$8</f>
        <v>0</v>
      </c>
      <c r="N2" s="42">
        <f>'5-district balance'!$F$9</f>
        <v>-10106.6</v>
      </c>
      <c r="O2" s="43" t="s">
        <v>53</v>
      </c>
      <c r="P2" s="41">
        <f>'5-district balance'!$G$8</f>
        <v>0</v>
      </c>
      <c r="Q2" s="42">
        <f>'5-district balance'!$G$9</f>
        <v>-10106.6</v>
      </c>
    </row>
    <row r="3" spans="1:25" x14ac:dyDescent="0.45">
      <c r="G3" s="82"/>
      <c r="Q3" s="82"/>
    </row>
    <row r="4" spans="1:25" ht="13.5" customHeight="1" x14ac:dyDescent="0.45">
      <c r="A4" s="63"/>
      <c r="B4" s="74" t="s">
        <v>49</v>
      </c>
      <c r="C4" s="89" t="s">
        <v>17</v>
      </c>
      <c r="D4" s="90"/>
      <c r="E4" s="90"/>
      <c r="F4" s="90"/>
      <c r="G4" s="90"/>
      <c r="H4" s="90" t="s">
        <v>18</v>
      </c>
      <c r="I4" s="90"/>
      <c r="J4" s="90"/>
      <c r="K4" s="90"/>
      <c r="L4" s="90"/>
      <c r="M4" s="91" t="s">
        <v>23</v>
      </c>
      <c r="N4" s="90"/>
      <c r="O4" s="90"/>
      <c r="P4" s="90"/>
      <c r="Q4" s="90"/>
      <c r="R4" s="90" t="s">
        <v>59</v>
      </c>
      <c r="S4" s="90"/>
      <c r="T4" s="90"/>
      <c r="U4" s="90"/>
      <c r="V4" s="91" t="s">
        <v>60</v>
      </c>
      <c r="W4" s="90"/>
      <c r="X4" s="90"/>
      <c r="Y4" s="92"/>
    </row>
    <row r="5" spans="1:25" s="4" customFormat="1" ht="23.4" x14ac:dyDescent="0.45">
      <c r="A5" s="70" t="s">
        <v>56</v>
      </c>
      <c r="B5" s="71" t="s">
        <v>50</v>
      </c>
      <c r="C5" s="75" t="s">
        <v>16</v>
      </c>
      <c r="D5" s="76" t="s">
        <v>22</v>
      </c>
      <c r="E5" s="72" t="s">
        <v>0</v>
      </c>
      <c r="F5" s="72" t="s">
        <v>52</v>
      </c>
      <c r="G5" s="77" t="s">
        <v>20</v>
      </c>
      <c r="H5" s="72" t="s">
        <v>28</v>
      </c>
      <c r="I5" s="72" t="s">
        <v>25</v>
      </c>
      <c r="J5" s="72" t="s">
        <v>26</v>
      </c>
      <c r="K5" s="72" t="s">
        <v>52</v>
      </c>
      <c r="L5" s="72" t="s">
        <v>27</v>
      </c>
      <c r="M5" s="78" t="s">
        <v>24</v>
      </c>
      <c r="N5" s="72" t="s">
        <v>25</v>
      </c>
      <c r="O5" s="72" t="s">
        <v>26</v>
      </c>
      <c r="P5" s="72" t="s">
        <v>52</v>
      </c>
      <c r="Q5" s="77" t="s">
        <v>27</v>
      </c>
      <c r="R5" s="72" t="s">
        <v>24</v>
      </c>
      <c r="S5" s="72" t="s">
        <v>29</v>
      </c>
      <c r="T5" s="73" t="s">
        <v>30</v>
      </c>
      <c r="U5" s="73" t="s">
        <v>31</v>
      </c>
      <c r="V5" s="70" t="s">
        <v>24</v>
      </c>
      <c r="W5" s="73" t="s">
        <v>29</v>
      </c>
      <c r="X5" s="73" t="s">
        <v>30</v>
      </c>
      <c r="Y5" s="79" t="s">
        <v>31</v>
      </c>
    </row>
    <row r="6" spans="1:25" x14ac:dyDescent="0.45">
      <c r="A6" s="64"/>
      <c r="B6" s="44">
        <v>1</v>
      </c>
      <c r="C6" s="67">
        <v>1369</v>
      </c>
      <c r="D6" s="44">
        <v>268</v>
      </c>
      <c r="E6" s="44">
        <v>917</v>
      </c>
      <c r="F6" s="44">
        <v>7</v>
      </c>
      <c r="G6" s="68">
        <v>168</v>
      </c>
      <c r="H6" s="44">
        <v>1111</v>
      </c>
      <c r="I6" s="44">
        <v>185</v>
      </c>
      <c r="J6" s="44">
        <v>785</v>
      </c>
      <c r="K6" s="44">
        <v>6</v>
      </c>
      <c r="L6" s="44">
        <v>130</v>
      </c>
      <c r="M6" s="67">
        <v>879.99997099999996</v>
      </c>
      <c r="N6" s="44">
        <v>99.999998000000005</v>
      </c>
      <c r="O6" s="44">
        <v>749.99998600000004</v>
      </c>
      <c r="P6" s="44">
        <v>0</v>
      </c>
      <c r="Q6" s="68">
        <v>30</v>
      </c>
      <c r="R6" s="44">
        <v>949.18039899999997</v>
      </c>
      <c r="S6" s="44">
        <v>184.61300399999999</v>
      </c>
      <c r="T6" s="45">
        <v>71.887201000000005</v>
      </c>
      <c r="U6" s="45">
        <v>3.0975999999999999</v>
      </c>
      <c r="V6" s="69">
        <v>801.9538</v>
      </c>
      <c r="W6" s="45">
        <v>147.61853500000001</v>
      </c>
      <c r="X6" s="45">
        <v>52.915199999999999</v>
      </c>
      <c r="Y6" s="65">
        <v>1.9359999999999999</v>
      </c>
    </row>
    <row r="7" spans="1:25" x14ac:dyDescent="0.45">
      <c r="A7" s="66"/>
      <c r="B7" s="44">
        <v>2</v>
      </c>
      <c r="C7" s="67">
        <v>1099</v>
      </c>
      <c r="D7" s="44">
        <v>146</v>
      </c>
      <c r="E7" s="44">
        <v>799</v>
      </c>
      <c r="F7" s="44">
        <v>28</v>
      </c>
      <c r="G7" s="68">
        <v>117</v>
      </c>
      <c r="H7" s="44">
        <v>872</v>
      </c>
      <c r="I7" s="44">
        <v>102</v>
      </c>
      <c r="J7" s="44">
        <v>651</v>
      </c>
      <c r="K7" s="44">
        <v>18</v>
      </c>
      <c r="L7" s="44">
        <v>95</v>
      </c>
      <c r="M7" s="67">
        <v>949.38144299999999</v>
      </c>
      <c r="N7" s="44">
        <v>265.00001500000002</v>
      </c>
      <c r="O7" s="44">
        <v>599.99999800000001</v>
      </c>
      <c r="P7" s="44">
        <v>55.000000999999997</v>
      </c>
      <c r="Q7" s="68">
        <v>29.381442</v>
      </c>
      <c r="R7" s="44">
        <v>770.56798700000002</v>
      </c>
      <c r="S7" s="44">
        <v>122.476743</v>
      </c>
      <c r="T7" s="45">
        <v>46.604801000000002</v>
      </c>
      <c r="U7" s="45">
        <v>4.7664</v>
      </c>
      <c r="V7" s="69">
        <v>647.96559999999999</v>
      </c>
      <c r="W7" s="45">
        <v>101.69548899999999</v>
      </c>
      <c r="X7" s="45">
        <v>36.807200000000002</v>
      </c>
      <c r="Y7" s="65">
        <v>3.5748000000000002</v>
      </c>
    </row>
    <row r="8" spans="1:25" x14ac:dyDescent="0.45">
      <c r="A8" s="66"/>
      <c r="B8" s="44">
        <v>3</v>
      </c>
      <c r="C8" s="67">
        <v>1058</v>
      </c>
      <c r="D8" s="44">
        <v>160</v>
      </c>
      <c r="E8" s="44">
        <v>764</v>
      </c>
      <c r="F8" s="44">
        <v>16</v>
      </c>
      <c r="G8" s="68">
        <v>112</v>
      </c>
      <c r="H8" s="44">
        <v>821</v>
      </c>
      <c r="I8" s="44">
        <v>116</v>
      </c>
      <c r="J8" s="44">
        <v>610</v>
      </c>
      <c r="K8" s="44">
        <v>10</v>
      </c>
      <c r="L8" s="44">
        <v>79</v>
      </c>
      <c r="M8" s="67">
        <v>821.24733900000001</v>
      </c>
      <c r="N8" s="44">
        <v>160.10416699999999</v>
      </c>
      <c r="O8" s="44">
        <v>514.82663000000002</v>
      </c>
      <c r="P8" s="44">
        <v>1.9047620000000001</v>
      </c>
      <c r="Q8" s="68">
        <v>139.41176999999999</v>
      </c>
      <c r="R8" s="44">
        <v>722.84401100000002</v>
      </c>
      <c r="S8" s="44">
        <v>114.891324</v>
      </c>
      <c r="T8" s="45">
        <v>43.718401</v>
      </c>
      <c r="U8" s="45">
        <v>4.4711999999999996</v>
      </c>
      <c r="V8" s="69">
        <v>607.83479999999997</v>
      </c>
      <c r="W8" s="45">
        <v>95.397127999999995</v>
      </c>
      <c r="X8" s="45">
        <v>34.5276</v>
      </c>
      <c r="Y8" s="65">
        <v>3.3534000000000002</v>
      </c>
    </row>
    <row r="9" spans="1:25" x14ac:dyDescent="0.45">
      <c r="A9" s="66"/>
      <c r="B9" s="44">
        <v>4</v>
      </c>
      <c r="C9" s="67">
        <v>826</v>
      </c>
      <c r="D9" s="44">
        <v>117</v>
      </c>
      <c r="E9" s="44">
        <v>611</v>
      </c>
      <c r="F9" s="44">
        <v>16</v>
      </c>
      <c r="G9" s="68">
        <v>72</v>
      </c>
      <c r="H9" s="44">
        <v>638</v>
      </c>
      <c r="I9" s="44">
        <v>76</v>
      </c>
      <c r="J9" s="44">
        <v>486</v>
      </c>
      <c r="K9" s="44">
        <v>11</v>
      </c>
      <c r="L9" s="44">
        <v>57</v>
      </c>
      <c r="M9" s="67">
        <v>632.75266299999998</v>
      </c>
      <c r="N9" s="44">
        <v>104.89583500000001</v>
      </c>
      <c r="O9" s="44">
        <v>410.17335200000002</v>
      </c>
      <c r="P9" s="44">
        <v>2.0952380000000002</v>
      </c>
      <c r="Q9" s="68">
        <v>100.588241</v>
      </c>
      <c r="R9" s="44">
        <v>573.85200299999997</v>
      </c>
      <c r="S9" s="44">
        <v>91.210021999999995</v>
      </c>
      <c r="T9" s="45">
        <v>34.7072</v>
      </c>
      <c r="U9" s="45">
        <v>3.5495999999999999</v>
      </c>
      <c r="V9" s="69">
        <v>482.54840000000002</v>
      </c>
      <c r="W9" s="45">
        <v>75.733952000000002</v>
      </c>
      <c r="X9" s="45">
        <v>27.410799999999998</v>
      </c>
      <c r="Y9" s="65">
        <v>2.6621999999999999</v>
      </c>
    </row>
    <row r="10" spans="1:25" x14ac:dyDescent="0.45">
      <c r="A10" s="64"/>
      <c r="B10" s="44">
        <v>5</v>
      </c>
      <c r="C10" s="67">
        <v>1003</v>
      </c>
      <c r="D10" s="44">
        <v>209</v>
      </c>
      <c r="E10" s="44">
        <v>641</v>
      </c>
      <c r="F10" s="44">
        <v>26</v>
      </c>
      <c r="G10" s="68">
        <v>94</v>
      </c>
      <c r="H10" s="44">
        <v>754</v>
      </c>
      <c r="I10" s="44">
        <v>134</v>
      </c>
      <c r="J10" s="44">
        <v>522</v>
      </c>
      <c r="K10" s="44">
        <v>18</v>
      </c>
      <c r="L10" s="44">
        <v>63</v>
      </c>
      <c r="M10" s="67">
        <v>836.61232900000005</v>
      </c>
      <c r="N10" s="44">
        <v>214.29425900000001</v>
      </c>
      <c r="O10" s="44">
        <v>499.13383700000003</v>
      </c>
      <c r="P10" s="44">
        <v>34.285713999999999</v>
      </c>
      <c r="Q10" s="68">
        <v>76.041371999999996</v>
      </c>
      <c r="R10" s="44">
        <v>693.46059700000001</v>
      </c>
      <c r="S10" s="44">
        <v>106.47770199999999</v>
      </c>
      <c r="T10" s="45">
        <v>41.752200000000002</v>
      </c>
      <c r="U10" s="45">
        <v>4.5273000000000003</v>
      </c>
      <c r="V10" s="69">
        <v>583.13570000000004</v>
      </c>
      <c r="W10" s="45">
        <v>87.725995999999995</v>
      </c>
      <c r="X10" s="45">
        <v>32.718200000000003</v>
      </c>
      <c r="Y10" s="65">
        <v>3.4940000000000002</v>
      </c>
    </row>
    <row r="11" spans="1:25" x14ac:dyDescent="0.45">
      <c r="A11" s="66"/>
      <c r="B11" s="44">
        <v>6</v>
      </c>
      <c r="C11" s="67">
        <v>817</v>
      </c>
      <c r="D11" s="44">
        <v>144</v>
      </c>
      <c r="E11" s="44">
        <v>563</v>
      </c>
      <c r="F11" s="44">
        <v>18</v>
      </c>
      <c r="G11" s="68">
        <v>76</v>
      </c>
      <c r="H11" s="44">
        <v>611</v>
      </c>
      <c r="I11" s="44">
        <v>82</v>
      </c>
      <c r="J11" s="44">
        <v>448</v>
      </c>
      <c r="K11" s="44">
        <v>13</v>
      </c>
      <c r="L11" s="44">
        <v>58</v>
      </c>
      <c r="M11" s="67">
        <v>754.00000899999998</v>
      </c>
      <c r="N11" s="44">
        <v>125.00000300000001</v>
      </c>
      <c r="O11" s="44">
        <v>479.99999200000002</v>
      </c>
      <c r="P11" s="44">
        <v>20</v>
      </c>
      <c r="Q11" s="68">
        <v>114.000001</v>
      </c>
      <c r="R11" s="44">
        <v>538.350009</v>
      </c>
      <c r="S11" s="44">
        <v>85.567211</v>
      </c>
      <c r="T11" s="45">
        <v>32.56</v>
      </c>
      <c r="U11" s="45">
        <v>3.33</v>
      </c>
      <c r="V11" s="69">
        <v>452.69499999999999</v>
      </c>
      <c r="W11" s="45">
        <v>71.048586</v>
      </c>
      <c r="X11" s="45">
        <v>25.715</v>
      </c>
      <c r="Y11" s="65">
        <v>2.4975000000000001</v>
      </c>
    </row>
    <row r="12" spans="1:25" x14ac:dyDescent="0.45">
      <c r="A12" s="66"/>
      <c r="B12" s="44">
        <v>7</v>
      </c>
      <c r="C12" s="67">
        <v>308</v>
      </c>
      <c r="D12" s="44">
        <v>47</v>
      </c>
      <c r="E12" s="44">
        <v>236</v>
      </c>
      <c r="F12" s="44">
        <v>3</v>
      </c>
      <c r="G12" s="68">
        <v>21</v>
      </c>
      <c r="H12" s="44">
        <v>232</v>
      </c>
      <c r="I12" s="44">
        <v>32</v>
      </c>
      <c r="J12" s="44">
        <v>181</v>
      </c>
      <c r="K12" s="44">
        <v>2</v>
      </c>
      <c r="L12" s="44">
        <v>16</v>
      </c>
      <c r="M12" s="67">
        <v>246.53322</v>
      </c>
      <c r="N12" s="44">
        <v>54.820718999999997</v>
      </c>
      <c r="O12" s="44">
        <v>168.02062699999999</v>
      </c>
      <c r="P12" s="44">
        <v>3.8095240000000001</v>
      </c>
      <c r="Q12" s="68">
        <v>19.882352999999998</v>
      </c>
      <c r="R12" s="44">
        <v>204.86399700000001</v>
      </c>
      <c r="S12" s="44">
        <v>32.561791999999997</v>
      </c>
      <c r="T12" s="45">
        <v>12.3904</v>
      </c>
      <c r="U12" s="45">
        <v>1.2672000000000001</v>
      </c>
      <c r="V12" s="69">
        <v>172.2688</v>
      </c>
      <c r="W12" s="45">
        <v>27.036867000000001</v>
      </c>
      <c r="X12" s="45">
        <v>9.7856000000000005</v>
      </c>
      <c r="Y12" s="65">
        <v>0.95040000000000002</v>
      </c>
    </row>
    <row r="13" spans="1:25" x14ac:dyDescent="0.45">
      <c r="A13" s="66"/>
      <c r="B13" s="44">
        <v>8</v>
      </c>
      <c r="C13" s="67">
        <v>667</v>
      </c>
      <c r="D13" s="44">
        <v>117</v>
      </c>
      <c r="E13" s="44">
        <v>485</v>
      </c>
      <c r="F13" s="44">
        <v>2</v>
      </c>
      <c r="G13" s="68">
        <v>58</v>
      </c>
      <c r="H13" s="44">
        <v>505</v>
      </c>
      <c r="I13" s="44">
        <v>78</v>
      </c>
      <c r="J13" s="44">
        <v>376</v>
      </c>
      <c r="K13" s="44">
        <v>1</v>
      </c>
      <c r="L13" s="44">
        <v>45</v>
      </c>
      <c r="M13" s="67">
        <v>482.887201</v>
      </c>
      <c r="N13" s="44">
        <v>64.071430000000007</v>
      </c>
      <c r="O13" s="44">
        <v>332.85246699999999</v>
      </c>
      <c r="P13" s="44">
        <v>0</v>
      </c>
      <c r="Q13" s="68">
        <v>75.963305000000005</v>
      </c>
      <c r="R13" s="44">
        <v>473.05399599999998</v>
      </c>
      <c r="S13" s="44">
        <v>88.263884000000004</v>
      </c>
      <c r="T13" s="45">
        <v>37.152999999999999</v>
      </c>
      <c r="U13" s="45">
        <v>4.41</v>
      </c>
      <c r="V13" s="69">
        <v>409.11700000000002</v>
      </c>
      <c r="W13" s="45">
        <v>72.438945000000004</v>
      </c>
      <c r="X13" s="45">
        <v>31.245999999999999</v>
      </c>
      <c r="Y13" s="65">
        <v>3.9215</v>
      </c>
    </row>
    <row r="14" spans="1:25" x14ac:dyDescent="0.45">
      <c r="A14" s="64"/>
      <c r="B14" s="44">
        <v>9</v>
      </c>
      <c r="C14" s="67">
        <v>1078</v>
      </c>
      <c r="D14" s="44">
        <v>187</v>
      </c>
      <c r="E14" s="44">
        <v>725</v>
      </c>
      <c r="F14" s="44">
        <v>9</v>
      </c>
      <c r="G14" s="68">
        <v>147</v>
      </c>
      <c r="H14" s="44">
        <v>820</v>
      </c>
      <c r="I14" s="44">
        <v>131</v>
      </c>
      <c r="J14" s="44">
        <v>569</v>
      </c>
      <c r="K14" s="44">
        <v>7</v>
      </c>
      <c r="L14" s="44">
        <v>108</v>
      </c>
      <c r="M14" s="67">
        <v>693.33311800000001</v>
      </c>
      <c r="N14" s="44">
        <v>169.269668</v>
      </c>
      <c r="O14" s="44">
        <v>488.75642199999999</v>
      </c>
      <c r="P14" s="44">
        <v>3.3333330000000001</v>
      </c>
      <c r="Q14" s="68">
        <v>31.973683999999999</v>
      </c>
      <c r="R14" s="44">
        <v>758.09639900000002</v>
      </c>
      <c r="S14" s="44">
        <v>137.97429500000001</v>
      </c>
      <c r="T14" s="45">
        <v>60.462400000000002</v>
      </c>
      <c r="U14" s="45">
        <v>6.9805999999999999</v>
      </c>
      <c r="V14" s="69">
        <v>648.93240000000003</v>
      </c>
      <c r="W14" s="45">
        <v>111.712756</v>
      </c>
      <c r="X14" s="45">
        <v>48.655000000000001</v>
      </c>
      <c r="Y14" s="65">
        <v>5.4852999999999996</v>
      </c>
    </row>
    <row r="15" spans="1:25" x14ac:dyDescent="0.45">
      <c r="A15" s="66"/>
      <c r="B15" s="44">
        <v>10</v>
      </c>
      <c r="C15" s="67">
        <v>382</v>
      </c>
      <c r="D15" s="44">
        <v>59</v>
      </c>
      <c r="E15" s="44">
        <v>253</v>
      </c>
      <c r="F15" s="44">
        <v>15</v>
      </c>
      <c r="G15" s="68">
        <v>51</v>
      </c>
      <c r="H15" s="44">
        <v>319</v>
      </c>
      <c r="I15" s="44">
        <v>47</v>
      </c>
      <c r="J15" s="44">
        <v>211</v>
      </c>
      <c r="K15" s="44">
        <v>14</v>
      </c>
      <c r="L15" s="44">
        <v>44</v>
      </c>
      <c r="M15" s="67">
        <v>265.66691200000002</v>
      </c>
      <c r="N15" s="44">
        <v>60.730338000000003</v>
      </c>
      <c r="O15" s="44">
        <v>181.243595</v>
      </c>
      <c r="P15" s="44">
        <v>6.6666670000000003</v>
      </c>
      <c r="Q15" s="68">
        <v>13.026316</v>
      </c>
      <c r="R15" s="44">
        <v>240.90340399999999</v>
      </c>
      <c r="S15" s="44">
        <v>42.071559999999998</v>
      </c>
      <c r="T15" s="45">
        <v>19.576799999999999</v>
      </c>
      <c r="U15" s="45">
        <v>2.1751999999999998</v>
      </c>
      <c r="V15" s="69">
        <v>202.8374</v>
      </c>
      <c r="W15" s="45">
        <v>33.294041</v>
      </c>
      <c r="X15" s="45">
        <v>14.682600000000001</v>
      </c>
      <c r="Y15" s="65">
        <v>1.3594999999999999</v>
      </c>
    </row>
    <row r="16" spans="1:25" x14ac:dyDescent="0.45">
      <c r="A16" s="66"/>
      <c r="B16" s="44">
        <v>11</v>
      </c>
      <c r="C16" s="67">
        <v>368</v>
      </c>
      <c r="D16" s="44">
        <v>83</v>
      </c>
      <c r="E16" s="44">
        <v>252</v>
      </c>
      <c r="F16" s="44">
        <v>7</v>
      </c>
      <c r="G16" s="68">
        <v>20</v>
      </c>
      <c r="H16" s="44">
        <v>306</v>
      </c>
      <c r="I16" s="44">
        <v>56</v>
      </c>
      <c r="J16" s="44">
        <v>220</v>
      </c>
      <c r="K16" s="44">
        <v>7</v>
      </c>
      <c r="L16" s="44">
        <v>19</v>
      </c>
      <c r="M16" s="67">
        <v>331.00277999999997</v>
      </c>
      <c r="N16" s="44">
        <v>82.782610000000005</v>
      </c>
      <c r="O16" s="44">
        <v>220</v>
      </c>
      <c r="P16" s="44">
        <v>0</v>
      </c>
      <c r="Q16" s="68">
        <v>20.720165000000001</v>
      </c>
      <c r="R16" s="44">
        <v>186.23999800000001</v>
      </c>
      <c r="S16" s="44">
        <v>29.601628999999999</v>
      </c>
      <c r="T16" s="45">
        <v>11.263999999999999</v>
      </c>
      <c r="U16" s="45">
        <v>1.1519999999999999</v>
      </c>
      <c r="V16" s="69">
        <v>156.608</v>
      </c>
      <c r="W16" s="45">
        <v>24.578970000000002</v>
      </c>
      <c r="X16" s="45">
        <v>8.8960000000000008</v>
      </c>
      <c r="Y16" s="65">
        <v>0.86399999999999999</v>
      </c>
    </row>
    <row r="17" spans="1:25" x14ac:dyDescent="0.45">
      <c r="A17" s="66"/>
      <c r="B17" s="44">
        <v>12</v>
      </c>
      <c r="C17" s="67">
        <v>539</v>
      </c>
      <c r="D17" s="44">
        <v>100</v>
      </c>
      <c r="E17" s="44">
        <v>330</v>
      </c>
      <c r="F17" s="44">
        <v>9</v>
      </c>
      <c r="G17" s="68">
        <v>93</v>
      </c>
      <c r="H17" s="44">
        <v>428</v>
      </c>
      <c r="I17" s="44">
        <v>73</v>
      </c>
      <c r="J17" s="44">
        <v>274</v>
      </c>
      <c r="K17" s="44">
        <v>7</v>
      </c>
      <c r="L17" s="44">
        <v>68</v>
      </c>
      <c r="M17" s="67">
        <v>461.06940200000003</v>
      </c>
      <c r="N17" s="44">
        <v>107.91303600000001</v>
      </c>
      <c r="O17" s="44">
        <v>274</v>
      </c>
      <c r="P17" s="44">
        <v>0</v>
      </c>
      <c r="Q17" s="68">
        <v>74.156374999999997</v>
      </c>
      <c r="R17" s="44">
        <v>481.89599199999998</v>
      </c>
      <c r="S17" s="44">
        <v>76.594217</v>
      </c>
      <c r="T17" s="45">
        <v>29.145599000000001</v>
      </c>
      <c r="U17" s="45">
        <v>2.9807999999999999</v>
      </c>
      <c r="V17" s="69">
        <v>405.22320000000002</v>
      </c>
      <c r="W17" s="45">
        <v>63.598084999999998</v>
      </c>
      <c r="X17" s="45">
        <v>23.0184</v>
      </c>
      <c r="Y17" s="65">
        <v>2.2355999999999998</v>
      </c>
    </row>
    <row r="18" spans="1:25" x14ac:dyDescent="0.45">
      <c r="A18" s="64"/>
      <c r="B18" s="44">
        <v>13</v>
      </c>
      <c r="C18" s="67">
        <v>235</v>
      </c>
      <c r="D18" s="44">
        <v>34</v>
      </c>
      <c r="E18" s="44">
        <v>145</v>
      </c>
      <c r="F18" s="44">
        <v>2</v>
      </c>
      <c r="G18" s="68">
        <v>54</v>
      </c>
      <c r="H18" s="44">
        <v>181</v>
      </c>
      <c r="I18" s="44">
        <v>27</v>
      </c>
      <c r="J18" s="44">
        <v>115</v>
      </c>
      <c r="K18" s="44">
        <v>2</v>
      </c>
      <c r="L18" s="44">
        <v>37</v>
      </c>
      <c r="M18" s="67">
        <v>195.26283599999999</v>
      </c>
      <c r="N18" s="44">
        <v>39.913041999999997</v>
      </c>
      <c r="O18" s="44">
        <v>115</v>
      </c>
      <c r="P18" s="44">
        <v>0</v>
      </c>
      <c r="Q18" s="68">
        <v>40.349794000000003</v>
      </c>
      <c r="R18" s="44">
        <v>128.04000500000001</v>
      </c>
      <c r="S18" s="44">
        <v>20.351120000000002</v>
      </c>
      <c r="T18" s="45">
        <v>7.7439999999999998</v>
      </c>
      <c r="U18" s="45">
        <v>0.79200000000000004</v>
      </c>
      <c r="V18" s="69">
        <v>107.66800000000001</v>
      </c>
      <c r="W18" s="45">
        <v>16.898042</v>
      </c>
      <c r="X18" s="45">
        <v>6.1159999999999997</v>
      </c>
      <c r="Y18" s="65">
        <v>0.59399999999999997</v>
      </c>
    </row>
    <row r="19" spans="1:25" x14ac:dyDescent="0.45">
      <c r="A19" s="66"/>
      <c r="B19" s="44">
        <v>14</v>
      </c>
      <c r="C19" s="67">
        <v>840</v>
      </c>
      <c r="D19" s="44">
        <v>101</v>
      </c>
      <c r="E19" s="44">
        <v>555</v>
      </c>
      <c r="F19" s="44">
        <v>19</v>
      </c>
      <c r="G19" s="68">
        <v>157</v>
      </c>
      <c r="H19" s="44">
        <v>681</v>
      </c>
      <c r="I19" s="44">
        <v>74</v>
      </c>
      <c r="J19" s="44">
        <v>471</v>
      </c>
      <c r="K19" s="44">
        <v>13</v>
      </c>
      <c r="L19" s="44">
        <v>119</v>
      </c>
      <c r="M19" s="67">
        <v>717.66496500000005</v>
      </c>
      <c r="N19" s="44">
        <v>109.39130299999999</v>
      </c>
      <c r="O19" s="44">
        <v>471</v>
      </c>
      <c r="P19" s="44">
        <v>0</v>
      </c>
      <c r="Q19" s="68">
        <v>129.773664</v>
      </c>
      <c r="R19" s="44">
        <v>545.143507</v>
      </c>
      <c r="S19" s="44">
        <v>108.163946</v>
      </c>
      <c r="T19" s="45">
        <v>39.460599999999999</v>
      </c>
      <c r="U19" s="45">
        <v>5.7423000000000002</v>
      </c>
      <c r="V19" s="69">
        <v>447.0917</v>
      </c>
      <c r="W19" s="45">
        <v>85.655151000000004</v>
      </c>
      <c r="X19" s="45">
        <v>29.244399999999999</v>
      </c>
      <c r="Y19" s="65">
        <v>5.0266000000000002</v>
      </c>
    </row>
    <row r="20" spans="1:25" x14ac:dyDescent="0.45">
      <c r="A20" s="66"/>
      <c r="B20" s="44">
        <v>15</v>
      </c>
      <c r="C20" s="67">
        <v>1043</v>
      </c>
      <c r="D20" s="44">
        <v>196</v>
      </c>
      <c r="E20" s="44">
        <v>707</v>
      </c>
      <c r="F20" s="44">
        <v>5</v>
      </c>
      <c r="G20" s="68">
        <v>128</v>
      </c>
      <c r="H20" s="44">
        <v>791</v>
      </c>
      <c r="I20" s="44">
        <v>119</v>
      </c>
      <c r="J20" s="44">
        <v>568</v>
      </c>
      <c r="K20" s="44">
        <v>3</v>
      </c>
      <c r="L20" s="44">
        <v>95</v>
      </c>
      <c r="M20" s="67">
        <v>738.61137199999996</v>
      </c>
      <c r="N20" s="44">
        <v>143.410258</v>
      </c>
      <c r="O20" s="44">
        <v>481.93939699999999</v>
      </c>
      <c r="P20" s="44">
        <v>0.85714299999999999</v>
      </c>
      <c r="Q20" s="68">
        <v>112.40458099999999</v>
      </c>
      <c r="R20" s="44">
        <v>696.65400399999999</v>
      </c>
      <c r="S20" s="44">
        <v>110.728596</v>
      </c>
      <c r="T20" s="45">
        <v>42.134399999999999</v>
      </c>
      <c r="U20" s="45">
        <v>4.3091999999999997</v>
      </c>
      <c r="V20" s="69">
        <v>585.81179999999995</v>
      </c>
      <c r="W20" s="45">
        <v>91.940710999999993</v>
      </c>
      <c r="X20" s="45">
        <v>33.276600000000002</v>
      </c>
      <c r="Y20" s="65">
        <v>3.2319</v>
      </c>
    </row>
    <row r="21" spans="1:25" x14ac:dyDescent="0.45">
      <c r="A21" s="66"/>
      <c r="B21" s="44">
        <v>16</v>
      </c>
      <c r="C21" s="67">
        <v>198</v>
      </c>
      <c r="D21" s="44">
        <v>51</v>
      </c>
      <c r="E21" s="44">
        <v>118</v>
      </c>
      <c r="F21" s="44">
        <v>6</v>
      </c>
      <c r="G21" s="68">
        <v>17</v>
      </c>
      <c r="H21" s="44">
        <v>152</v>
      </c>
      <c r="I21" s="44">
        <v>33</v>
      </c>
      <c r="J21" s="44">
        <v>99</v>
      </c>
      <c r="K21" s="44">
        <v>6</v>
      </c>
      <c r="L21" s="44">
        <v>11</v>
      </c>
      <c r="M21" s="67">
        <v>138.49878699999999</v>
      </c>
      <c r="N21" s="44">
        <v>39.769233</v>
      </c>
      <c r="O21" s="44">
        <v>84.000001999999995</v>
      </c>
      <c r="P21" s="44">
        <v>1.714286</v>
      </c>
      <c r="Q21" s="68">
        <v>13.015268000000001</v>
      </c>
      <c r="R21" s="44">
        <v>116.982</v>
      </c>
      <c r="S21" s="44">
        <v>18.593523000000001</v>
      </c>
      <c r="T21" s="45">
        <v>7.0751999999999997</v>
      </c>
      <c r="U21" s="45">
        <v>0.72360000000000002</v>
      </c>
      <c r="V21" s="69">
        <v>98.369399999999999</v>
      </c>
      <c r="W21" s="45">
        <v>15.438666</v>
      </c>
      <c r="X21" s="45">
        <v>5.5877999999999997</v>
      </c>
      <c r="Y21" s="65">
        <v>0.54269999999999996</v>
      </c>
    </row>
    <row r="22" spans="1:25" x14ac:dyDescent="0.45">
      <c r="A22" s="64"/>
      <c r="B22" s="44">
        <v>17</v>
      </c>
      <c r="C22" s="67">
        <v>414</v>
      </c>
      <c r="D22" s="44">
        <v>52</v>
      </c>
      <c r="E22" s="44">
        <v>286</v>
      </c>
      <c r="F22" s="44">
        <v>12</v>
      </c>
      <c r="G22" s="68">
        <v>60</v>
      </c>
      <c r="H22" s="44">
        <v>307</v>
      </c>
      <c r="I22" s="44">
        <v>33</v>
      </c>
      <c r="J22" s="44">
        <v>219</v>
      </c>
      <c r="K22" s="44">
        <v>10</v>
      </c>
      <c r="L22" s="44">
        <v>41</v>
      </c>
      <c r="M22" s="67">
        <v>280.72719899999998</v>
      </c>
      <c r="N22" s="44">
        <v>78.269228999999996</v>
      </c>
      <c r="O22" s="44">
        <v>131.25810200000001</v>
      </c>
      <c r="P22" s="44">
        <v>29.545456000000001</v>
      </c>
      <c r="Q22" s="68">
        <v>31.654413000000002</v>
      </c>
      <c r="R22" s="44">
        <v>288.04620199999999</v>
      </c>
      <c r="S22" s="44">
        <v>62.216408000000001</v>
      </c>
      <c r="T22" s="45">
        <v>22.256</v>
      </c>
      <c r="U22" s="45">
        <v>3.6065999999999998</v>
      </c>
      <c r="V22" s="69">
        <v>233.5138</v>
      </c>
      <c r="W22" s="45">
        <v>48.456861000000004</v>
      </c>
      <c r="X22" s="45">
        <v>16.0928</v>
      </c>
      <c r="Y22" s="65">
        <v>3.2528000000000001</v>
      </c>
    </row>
    <row r="23" spans="1:25" x14ac:dyDescent="0.45">
      <c r="A23" s="66"/>
      <c r="B23" s="44">
        <v>18</v>
      </c>
      <c r="C23" s="67">
        <v>857</v>
      </c>
      <c r="D23" s="44">
        <v>204</v>
      </c>
      <c r="E23" s="44">
        <v>525</v>
      </c>
      <c r="F23" s="44">
        <v>14</v>
      </c>
      <c r="G23" s="68">
        <v>109</v>
      </c>
      <c r="H23" s="44">
        <v>668</v>
      </c>
      <c r="I23" s="44">
        <v>138</v>
      </c>
      <c r="J23" s="44">
        <v>426</v>
      </c>
      <c r="K23" s="44">
        <v>10</v>
      </c>
      <c r="L23" s="44">
        <v>91</v>
      </c>
      <c r="M23" s="67">
        <v>646.47993699999995</v>
      </c>
      <c r="N23" s="44">
        <v>124.377683</v>
      </c>
      <c r="O23" s="44">
        <v>367.63754899999998</v>
      </c>
      <c r="P23" s="44">
        <v>1.6666669999999999</v>
      </c>
      <c r="Q23" s="68">
        <v>146.13138499999999</v>
      </c>
      <c r="R23" s="44">
        <v>494.11800399999998</v>
      </c>
      <c r="S23" s="44">
        <v>78.536822999999998</v>
      </c>
      <c r="T23" s="45">
        <v>29.884799999999998</v>
      </c>
      <c r="U23" s="45">
        <v>3.0564</v>
      </c>
      <c r="V23" s="69">
        <v>415.50060000000002</v>
      </c>
      <c r="W23" s="45">
        <v>65.211079999999995</v>
      </c>
      <c r="X23" s="45">
        <v>23.6022</v>
      </c>
      <c r="Y23" s="65">
        <v>2.2923</v>
      </c>
    </row>
    <row r="24" spans="1:25" x14ac:dyDescent="0.45">
      <c r="A24" s="66"/>
      <c r="B24" s="44">
        <v>19</v>
      </c>
      <c r="C24" s="67">
        <v>663</v>
      </c>
      <c r="D24" s="44">
        <v>113</v>
      </c>
      <c r="E24" s="44">
        <v>463</v>
      </c>
      <c r="F24" s="44">
        <v>10</v>
      </c>
      <c r="G24" s="68">
        <v>75</v>
      </c>
      <c r="H24" s="44">
        <v>558</v>
      </c>
      <c r="I24" s="44">
        <v>85</v>
      </c>
      <c r="J24" s="44">
        <v>409</v>
      </c>
      <c r="K24" s="44">
        <v>7</v>
      </c>
      <c r="L24" s="44">
        <v>57</v>
      </c>
      <c r="M24" s="67">
        <v>511.42672099999999</v>
      </c>
      <c r="N24" s="44">
        <v>201.60257100000001</v>
      </c>
      <c r="O24" s="44">
        <v>245.13498899999999</v>
      </c>
      <c r="P24" s="44">
        <v>20.681818</v>
      </c>
      <c r="Q24" s="68">
        <v>44.007353000000002</v>
      </c>
      <c r="R24" s="44">
        <v>362.29360200000002</v>
      </c>
      <c r="S24" s="44">
        <v>50.630898000000002</v>
      </c>
      <c r="T24" s="45">
        <v>28.82</v>
      </c>
      <c r="U24" s="45">
        <v>5.0304000000000002</v>
      </c>
      <c r="V24" s="69">
        <v>309.4744</v>
      </c>
      <c r="W24" s="45">
        <v>42.697946000000002</v>
      </c>
      <c r="X24" s="45">
        <v>21.6936</v>
      </c>
      <c r="Y24" s="65">
        <v>4.1920000000000002</v>
      </c>
    </row>
    <row r="25" spans="1:25" x14ac:dyDescent="0.45">
      <c r="A25" s="66"/>
      <c r="B25" s="44">
        <v>20</v>
      </c>
      <c r="C25" s="67">
        <v>1025</v>
      </c>
      <c r="D25" s="44">
        <v>214</v>
      </c>
      <c r="E25" s="44">
        <v>676</v>
      </c>
      <c r="F25" s="44">
        <v>25</v>
      </c>
      <c r="G25" s="68">
        <v>101</v>
      </c>
      <c r="H25" s="44">
        <v>753</v>
      </c>
      <c r="I25" s="44">
        <v>145</v>
      </c>
      <c r="J25" s="44">
        <v>509</v>
      </c>
      <c r="K25" s="44">
        <v>18</v>
      </c>
      <c r="L25" s="44">
        <v>74</v>
      </c>
      <c r="M25" s="67">
        <v>671.25532399999997</v>
      </c>
      <c r="N25" s="44">
        <v>108.57487999999999</v>
      </c>
      <c r="O25" s="44">
        <v>404.815043</v>
      </c>
      <c r="P25" s="44">
        <v>11.25</v>
      </c>
      <c r="Q25" s="68">
        <v>136.615385</v>
      </c>
      <c r="R25" s="44">
        <v>674.73720600000001</v>
      </c>
      <c r="S25" s="44">
        <v>101.595749</v>
      </c>
      <c r="T25" s="45">
        <v>50.890000999999998</v>
      </c>
      <c r="U25" s="45">
        <v>8.6608000000000001</v>
      </c>
      <c r="V25" s="69">
        <v>576.29880000000003</v>
      </c>
      <c r="W25" s="45">
        <v>85.061937999999998</v>
      </c>
      <c r="X25" s="45">
        <v>37.037199999999999</v>
      </c>
      <c r="Y25" s="65">
        <v>7.3840000000000003</v>
      </c>
    </row>
    <row r="26" spans="1:25" x14ac:dyDescent="0.45">
      <c r="A26" s="64"/>
      <c r="B26" s="44">
        <v>21</v>
      </c>
      <c r="C26" s="67">
        <v>389</v>
      </c>
      <c r="D26" s="44">
        <v>65</v>
      </c>
      <c r="E26" s="44">
        <v>274</v>
      </c>
      <c r="F26" s="44">
        <v>10</v>
      </c>
      <c r="G26" s="68">
        <v>32</v>
      </c>
      <c r="H26" s="44">
        <v>314</v>
      </c>
      <c r="I26" s="44">
        <v>45</v>
      </c>
      <c r="J26" s="44">
        <v>234</v>
      </c>
      <c r="K26" s="44">
        <v>8</v>
      </c>
      <c r="L26" s="44">
        <v>22</v>
      </c>
      <c r="M26" s="67">
        <v>385.87647700000002</v>
      </c>
      <c r="N26" s="44">
        <v>155.35715099999999</v>
      </c>
      <c r="O26" s="44">
        <v>217.15200100000001</v>
      </c>
      <c r="P26" s="44">
        <v>9.4117650000000008</v>
      </c>
      <c r="Q26" s="68">
        <v>1.9555560000000001</v>
      </c>
      <c r="R26" s="44">
        <v>266.88039500000002</v>
      </c>
      <c r="S26" s="44">
        <v>37.296805999999997</v>
      </c>
      <c r="T26" s="45">
        <v>21.23</v>
      </c>
      <c r="U26" s="45">
        <v>3.7056</v>
      </c>
      <c r="V26" s="69">
        <v>227.9716</v>
      </c>
      <c r="W26" s="45">
        <v>31.453067000000001</v>
      </c>
      <c r="X26" s="45">
        <v>15.980399999999999</v>
      </c>
      <c r="Y26" s="65">
        <v>3.0880000000000001</v>
      </c>
    </row>
    <row r="27" spans="1:25" x14ac:dyDescent="0.45">
      <c r="A27" s="66"/>
      <c r="B27" s="44">
        <v>22</v>
      </c>
      <c r="C27" s="67">
        <v>1183</v>
      </c>
      <c r="D27" s="44">
        <v>340</v>
      </c>
      <c r="E27" s="44">
        <v>660</v>
      </c>
      <c r="F27" s="44">
        <v>11</v>
      </c>
      <c r="G27" s="68">
        <v>138</v>
      </c>
      <c r="H27" s="44">
        <v>1004</v>
      </c>
      <c r="I27" s="44">
        <v>250</v>
      </c>
      <c r="J27" s="44">
        <v>604</v>
      </c>
      <c r="K27" s="44">
        <v>9</v>
      </c>
      <c r="L27" s="44">
        <v>111</v>
      </c>
      <c r="M27" s="67">
        <v>955.00003400000003</v>
      </c>
      <c r="N27" s="44">
        <v>65</v>
      </c>
      <c r="O27" s="44">
        <v>744.99999400000002</v>
      </c>
      <c r="P27" s="44">
        <v>40</v>
      </c>
      <c r="Q27" s="68">
        <v>94.999999000000003</v>
      </c>
      <c r="R27" s="44">
        <v>637.86148600000001</v>
      </c>
      <c r="S27" s="44">
        <v>138.59901099999999</v>
      </c>
      <c r="T27" s="45">
        <v>49.802999999999997</v>
      </c>
      <c r="U27" s="45">
        <v>8.0450999999999997</v>
      </c>
      <c r="V27" s="69">
        <v>516.80190000000005</v>
      </c>
      <c r="W27" s="45">
        <v>107.893998</v>
      </c>
      <c r="X27" s="45">
        <v>36.011400000000002</v>
      </c>
      <c r="Y27" s="65">
        <v>7.2789000000000001</v>
      </c>
    </row>
    <row r="28" spans="1:25" x14ac:dyDescent="0.45">
      <c r="A28" s="66"/>
      <c r="B28" s="44">
        <v>23</v>
      </c>
      <c r="C28" s="67">
        <v>368</v>
      </c>
      <c r="D28" s="44">
        <v>67</v>
      </c>
      <c r="E28" s="44">
        <v>139</v>
      </c>
      <c r="F28" s="44">
        <v>11</v>
      </c>
      <c r="G28" s="68">
        <v>146</v>
      </c>
      <c r="H28" s="44">
        <v>290</v>
      </c>
      <c r="I28" s="44">
        <v>47</v>
      </c>
      <c r="J28" s="44">
        <v>111</v>
      </c>
      <c r="K28" s="44">
        <v>5</v>
      </c>
      <c r="L28" s="44">
        <v>123</v>
      </c>
      <c r="M28" s="67">
        <v>260.92728</v>
      </c>
      <c r="N28" s="44">
        <v>34.651474</v>
      </c>
      <c r="O28" s="44">
        <v>138.75</v>
      </c>
      <c r="P28" s="44">
        <v>7.7868849999999998</v>
      </c>
      <c r="Q28" s="68">
        <v>75.738913999999994</v>
      </c>
      <c r="R28" s="44">
        <v>185.98049900000001</v>
      </c>
      <c r="S28" s="44">
        <v>40.411146000000002</v>
      </c>
      <c r="T28" s="45">
        <v>14.521000000000001</v>
      </c>
      <c r="U28" s="45">
        <v>2.3456999999999999</v>
      </c>
      <c r="V28" s="69">
        <v>150.6833</v>
      </c>
      <c r="W28" s="45">
        <v>31.458521999999999</v>
      </c>
      <c r="X28" s="45">
        <v>10.4998</v>
      </c>
      <c r="Y28" s="65">
        <v>2.1223000000000001</v>
      </c>
    </row>
    <row r="29" spans="1:25" x14ac:dyDescent="0.45">
      <c r="A29" s="66"/>
      <c r="B29" s="44">
        <v>24</v>
      </c>
      <c r="C29" s="67">
        <v>457</v>
      </c>
      <c r="D29" s="44">
        <v>135</v>
      </c>
      <c r="E29" s="44">
        <v>289</v>
      </c>
      <c r="F29" s="44">
        <v>3</v>
      </c>
      <c r="G29" s="68">
        <v>24</v>
      </c>
      <c r="H29" s="44">
        <v>355</v>
      </c>
      <c r="I29" s="44">
        <v>78</v>
      </c>
      <c r="J29" s="44">
        <v>252</v>
      </c>
      <c r="K29" s="44">
        <v>3</v>
      </c>
      <c r="L29" s="44">
        <v>17</v>
      </c>
      <c r="M29" s="67">
        <v>330.99652400000002</v>
      </c>
      <c r="N29" s="44">
        <v>45.042253000000002</v>
      </c>
      <c r="O29" s="44">
        <v>267.24938500000002</v>
      </c>
      <c r="P29" s="44">
        <v>4.6153849999999998</v>
      </c>
      <c r="Q29" s="68">
        <v>13.518072</v>
      </c>
      <c r="R29" s="44">
        <v>277.55899799999997</v>
      </c>
      <c r="S29" s="44">
        <v>38.866610000000001</v>
      </c>
      <c r="T29" s="45">
        <v>22.077999999999999</v>
      </c>
      <c r="U29" s="45">
        <v>3.8525999999999998</v>
      </c>
      <c r="V29" s="69">
        <v>237.04939999999999</v>
      </c>
      <c r="W29" s="45">
        <v>32.762832000000003</v>
      </c>
      <c r="X29" s="45">
        <v>16.616399999999999</v>
      </c>
      <c r="Y29" s="65">
        <v>3.2113999999999998</v>
      </c>
    </row>
    <row r="30" spans="1:25" x14ac:dyDescent="0.45">
      <c r="A30" s="64"/>
      <c r="B30" s="44">
        <v>25</v>
      </c>
      <c r="C30" s="67">
        <v>549</v>
      </c>
      <c r="D30" s="44">
        <v>77</v>
      </c>
      <c r="E30" s="44">
        <v>418</v>
      </c>
      <c r="F30" s="44">
        <v>3</v>
      </c>
      <c r="G30" s="68">
        <v>47</v>
      </c>
      <c r="H30" s="44">
        <v>434</v>
      </c>
      <c r="I30" s="44">
        <v>50</v>
      </c>
      <c r="J30" s="44">
        <v>343</v>
      </c>
      <c r="K30" s="44">
        <v>3</v>
      </c>
      <c r="L30" s="44">
        <v>35</v>
      </c>
      <c r="M30" s="67">
        <v>394.81877400000002</v>
      </c>
      <c r="N30" s="44">
        <v>28.409091</v>
      </c>
      <c r="O30" s="44">
        <v>308.97377999999998</v>
      </c>
      <c r="P30" s="44">
        <v>0</v>
      </c>
      <c r="Q30" s="68">
        <v>57.435898999999999</v>
      </c>
      <c r="R30" s="44">
        <v>363.37059799999997</v>
      </c>
      <c r="S30" s="44">
        <v>52.054875000000003</v>
      </c>
      <c r="T30" s="45">
        <v>28.938199999999998</v>
      </c>
      <c r="U30" s="45">
        <v>4.9596</v>
      </c>
      <c r="V30" s="69">
        <v>309.81819999999999</v>
      </c>
      <c r="W30" s="45">
        <v>43.729194</v>
      </c>
      <c r="X30" s="45">
        <v>21.652200000000001</v>
      </c>
      <c r="Y30" s="65">
        <v>4.1007999999999996</v>
      </c>
    </row>
    <row r="31" spans="1:25" x14ac:dyDescent="0.45">
      <c r="A31" s="66"/>
      <c r="B31" s="44">
        <v>26</v>
      </c>
      <c r="C31" s="67">
        <v>2046</v>
      </c>
      <c r="D31" s="44">
        <v>311</v>
      </c>
      <c r="E31" s="44">
        <v>1359</v>
      </c>
      <c r="F31" s="44">
        <v>41</v>
      </c>
      <c r="G31" s="68">
        <v>308</v>
      </c>
      <c r="H31" s="44">
        <v>1700</v>
      </c>
      <c r="I31" s="44">
        <v>227</v>
      </c>
      <c r="J31" s="44">
        <v>1161</v>
      </c>
      <c r="K31" s="44">
        <v>36</v>
      </c>
      <c r="L31" s="44">
        <v>252</v>
      </c>
      <c r="M31" s="67">
        <v>1620.967907</v>
      </c>
      <c r="N31" s="44">
        <v>131.08451099999999</v>
      </c>
      <c r="O31" s="44">
        <v>1231.2561069999999</v>
      </c>
      <c r="P31" s="44">
        <v>55.384618000000003</v>
      </c>
      <c r="Q31" s="68">
        <v>200.38554300000001</v>
      </c>
      <c r="R31" s="44">
        <v>1899.7544869999999</v>
      </c>
      <c r="S31" s="44">
        <v>316.785191</v>
      </c>
      <c r="T31" s="45">
        <v>191.034098</v>
      </c>
      <c r="U31" s="45">
        <v>28.927099999999999</v>
      </c>
      <c r="V31" s="69">
        <v>1592.8668</v>
      </c>
      <c r="W31" s="45">
        <v>255.15464600000001</v>
      </c>
      <c r="X31" s="45">
        <v>140.70920000000001</v>
      </c>
      <c r="Y31" s="65">
        <v>22.711400000000001</v>
      </c>
    </row>
    <row r="32" spans="1:25" x14ac:dyDescent="0.45">
      <c r="A32" s="66"/>
      <c r="B32" s="44">
        <v>27</v>
      </c>
      <c r="C32" s="67">
        <v>571</v>
      </c>
      <c r="D32" s="44">
        <v>73</v>
      </c>
      <c r="E32" s="44">
        <v>287</v>
      </c>
      <c r="F32" s="44">
        <v>0</v>
      </c>
      <c r="G32" s="68">
        <v>207</v>
      </c>
      <c r="H32" s="44">
        <v>422</v>
      </c>
      <c r="I32" s="44">
        <v>50</v>
      </c>
      <c r="J32" s="44">
        <v>223</v>
      </c>
      <c r="K32" s="44">
        <v>0</v>
      </c>
      <c r="L32" s="44">
        <v>146</v>
      </c>
      <c r="M32" s="67">
        <v>382.03553900000003</v>
      </c>
      <c r="N32" s="44">
        <v>28.873239999999999</v>
      </c>
      <c r="O32" s="44">
        <v>236.494505</v>
      </c>
      <c r="P32" s="44">
        <v>0</v>
      </c>
      <c r="Q32" s="68">
        <v>116.096383</v>
      </c>
      <c r="R32" s="44">
        <v>343.97151200000002</v>
      </c>
      <c r="S32" s="44">
        <v>48.070363999999998</v>
      </c>
      <c r="T32" s="45">
        <v>27.362500000000001</v>
      </c>
      <c r="U32" s="45">
        <v>4.7759999999999998</v>
      </c>
      <c r="V32" s="69">
        <v>293.82350000000002</v>
      </c>
      <c r="W32" s="45">
        <v>40.538603000000002</v>
      </c>
      <c r="X32" s="45">
        <v>20.596499999999999</v>
      </c>
      <c r="Y32" s="65">
        <v>3.98</v>
      </c>
    </row>
    <row r="33" spans="1:25" x14ac:dyDescent="0.45">
      <c r="A33" s="66"/>
      <c r="B33" s="44">
        <v>28</v>
      </c>
      <c r="C33" s="67">
        <v>394</v>
      </c>
      <c r="D33" s="44">
        <v>50</v>
      </c>
      <c r="E33" s="44">
        <v>233</v>
      </c>
      <c r="F33" s="44">
        <v>1</v>
      </c>
      <c r="G33" s="68">
        <v>106</v>
      </c>
      <c r="H33" s="44">
        <v>326</v>
      </c>
      <c r="I33" s="44">
        <v>43</v>
      </c>
      <c r="J33" s="44">
        <v>200</v>
      </c>
      <c r="K33" s="44">
        <v>1</v>
      </c>
      <c r="L33" s="44">
        <v>81</v>
      </c>
      <c r="M33" s="67">
        <v>334.66344600000002</v>
      </c>
      <c r="N33" s="44">
        <v>42.563985000000002</v>
      </c>
      <c r="O33" s="44">
        <v>200.255109</v>
      </c>
      <c r="P33" s="44">
        <v>0.71428599999999998</v>
      </c>
      <c r="Q33" s="68">
        <v>91.130070000000003</v>
      </c>
      <c r="R33" s="44">
        <v>284.89999699999998</v>
      </c>
      <c r="S33" s="44">
        <v>43.49409</v>
      </c>
      <c r="T33" s="45">
        <v>56.979998999999999</v>
      </c>
      <c r="U33" s="45">
        <v>6.1863999999999999</v>
      </c>
      <c r="V33" s="69">
        <v>233.7808</v>
      </c>
      <c r="W33" s="45">
        <v>35.7014</v>
      </c>
      <c r="X33" s="45">
        <v>44.9328</v>
      </c>
      <c r="Y33" s="65">
        <v>4.8840000000000003</v>
      </c>
    </row>
    <row r="34" spans="1:25" x14ac:dyDescent="0.45">
      <c r="A34" s="64"/>
      <c r="B34" s="44">
        <v>29</v>
      </c>
      <c r="C34" s="67">
        <v>868</v>
      </c>
      <c r="D34" s="44">
        <v>99</v>
      </c>
      <c r="E34" s="44">
        <v>378</v>
      </c>
      <c r="F34" s="44">
        <v>27</v>
      </c>
      <c r="G34" s="68">
        <v>347</v>
      </c>
      <c r="H34" s="44">
        <v>616</v>
      </c>
      <c r="I34" s="44">
        <v>62</v>
      </c>
      <c r="J34" s="44">
        <v>281</v>
      </c>
      <c r="K34" s="44">
        <v>18</v>
      </c>
      <c r="L34" s="44">
        <v>247</v>
      </c>
      <c r="M34" s="67">
        <v>652.63345300000003</v>
      </c>
      <c r="N34" s="44">
        <v>66.509091999999995</v>
      </c>
      <c r="O34" s="44">
        <v>302.22494599999999</v>
      </c>
      <c r="P34" s="44">
        <v>12.857142</v>
      </c>
      <c r="Q34" s="68">
        <v>261.04227200000003</v>
      </c>
      <c r="R34" s="44">
        <v>563.14999799999998</v>
      </c>
      <c r="S34" s="44">
        <v>85.972961999999995</v>
      </c>
      <c r="T34" s="45">
        <v>112.630002</v>
      </c>
      <c r="U34" s="45">
        <v>12.228400000000001</v>
      </c>
      <c r="V34" s="69">
        <v>462.10480000000001</v>
      </c>
      <c r="W34" s="45">
        <v>70.569474</v>
      </c>
      <c r="X34" s="45">
        <v>88.816800000000001</v>
      </c>
      <c r="Y34" s="65">
        <v>9.6539999999999999</v>
      </c>
    </row>
    <row r="35" spans="1:25" x14ac:dyDescent="0.45">
      <c r="A35" s="66"/>
      <c r="B35" s="44">
        <v>30</v>
      </c>
      <c r="C35" s="67">
        <v>530</v>
      </c>
      <c r="D35" s="44">
        <v>222</v>
      </c>
      <c r="E35" s="44">
        <v>233</v>
      </c>
      <c r="F35" s="44">
        <v>17</v>
      </c>
      <c r="G35" s="68">
        <v>49</v>
      </c>
      <c r="H35" s="44">
        <v>401</v>
      </c>
      <c r="I35" s="44">
        <v>161</v>
      </c>
      <c r="J35" s="44">
        <v>181</v>
      </c>
      <c r="K35" s="44">
        <v>10</v>
      </c>
      <c r="L35" s="44">
        <v>41</v>
      </c>
      <c r="M35" s="67">
        <v>290.380223</v>
      </c>
      <c r="N35" s="44">
        <v>95.355359000000007</v>
      </c>
      <c r="O35" s="44">
        <v>116.02564</v>
      </c>
      <c r="P35" s="44">
        <v>2.2580650000000002</v>
      </c>
      <c r="Q35" s="68">
        <v>54.977269999999997</v>
      </c>
      <c r="R35" s="44">
        <v>282.860998</v>
      </c>
      <c r="S35" s="44">
        <v>112.512238</v>
      </c>
      <c r="T35" s="45">
        <v>16.41</v>
      </c>
      <c r="U35" s="45">
        <v>3.2490000000000001</v>
      </c>
      <c r="V35" s="69">
        <v>224.81700000000001</v>
      </c>
      <c r="W35" s="45">
        <v>86.463875000000002</v>
      </c>
      <c r="X35" s="45">
        <v>11.045999999999999</v>
      </c>
      <c r="Y35" s="65">
        <v>2.4870000000000001</v>
      </c>
    </row>
    <row r="36" spans="1:25" x14ac:dyDescent="0.45">
      <c r="A36" s="66"/>
      <c r="B36" s="44">
        <v>31</v>
      </c>
      <c r="C36" s="67">
        <v>1066</v>
      </c>
      <c r="D36" s="44">
        <v>845</v>
      </c>
      <c r="E36" s="44">
        <v>148</v>
      </c>
      <c r="F36" s="44">
        <v>10</v>
      </c>
      <c r="G36" s="68">
        <v>50</v>
      </c>
      <c r="H36" s="44">
        <v>800</v>
      </c>
      <c r="I36" s="44">
        <v>613</v>
      </c>
      <c r="J36" s="44">
        <v>131</v>
      </c>
      <c r="K36" s="44">
        <v>9</v>
      </c>
      <c r="L36" s="44">
        <v>38</v>
      </c>
      <c r="M36" s="67">
        <v>575.14993400000003</v>
      </c>
      <c r="N36" s="44">
        <v>398.13666000000001</v>
      </c>
      <c r="O36" s="44">
        <v>100.725161</v>
      </c>
      <c r="P36" s="44">
        <v>29.080645000000001</v>
      </c>
      <c r="Q36" s="68">
        <v>34.874127999999999</v>
      </c>
      <c r="R36" s="44">
        <v>408.93999500000001</v>
      </c>
      <c r="S36" s="44">
        <v>251.93444600000001</v>
      </c>
      <c r="T36" s="45">
        <v>13.8</v>
      </c>
      <c r="U36" s="45">
        <v>4.1399999999999997</v>
      </c>
      <c r="V36" s="69">
        <v>317.39999999999998</v>
      </c>
      <c r="W36" s="45">
        <v>192.535267</v>
      </c>
      <c r="X36" s="45">
        <v>7.36</v>
      </c>
      <c r="Y36" s="65">
        <v>2.2999999999999998</v>
      </c>
    </row>
    <row r="37" spans="1:25" x14ac:dyDescent="0.45">
      <c r="A37" s="66"/>
      <c r="B37" s="44">
        <v>32</v>
      </c>
      <c r="C37" s="67">
        <v>1054</v>
      </c>
      <c r="D37" s="44">
        <v>650</v>
      </c>
      <c r="E37" s="44">
        <v>341</v>
      </c>
      <c r="F37" s="44">
        <v>2</v>
      </c>
      <c r="G37" s="68">
        <v>46</v>
      </c>
      <c r="H37" s="44">
        <v>811</v>
      </c>
      <c r="I37" s="44">
        <v>477</v>
      </c>
      <c r="J37" s="44">
        <v>283</v>
      </c>
      <c r="K37" s="44">
        <v>2</v>
      </c>
      <c r="L37" s="44">
        <v>38</v>
      </c>
      <c r="M37" s="67">
        <v>759.63745400000005</v>
      </c>
      <c r="N37" s="44">
        <v>415.29851600000001</v>
      </c>
      <c r="O37" s="44">
        <v>309.53124400000002</v>
      </c>
      <c r="P37" s="44">
        <v>27.5</v>
      </c>
      <c r="Q37" s="68">
        <v>7.3076920000000003</v>
      </c>
      <c r="R37" s="44">
        <v>511.95620700000001</v>
      </c>
      <c r="S37" s="44">
        <v>266.34309000000002</v>
      </c>
      <c r="T37" s="45">
        <v>32.567599999999999</v>
      </c>
      <c r="U37" s="45">
        <v>7.1020000000000003</v>
      </c>
      <c r="V37" s="69">
        <v>395.67039999999997</v>
      </c>
      <c r="W37" s="45">
        <v>202.761922</v>
      </c>
      <c r="X37" s="45">
        <v>21.3935</v>
      </c>
      <c r="Y37" s="65">
        <v>4.8856000000000002</v>
      </c>
    </row>
    <row r="38" spans="1:25" x14ac:dyDescent="0.45">
      <c r="A38" s="64"/>
      <c r="B38" s="44">
        <v>33</v>
      </c>
      <c r="C38" s="67">
        <v>854</v>
      </c>
      <c r="D38" s="44">
        <v>415</v>
      </c>
      <c r="E38" s="44">
        <v>276</v>
      </c>
      <c r="F38" s="44">
        <v>34</v>
      </c>
      <c r="G38" s="68">
        <v>121</v>
      </c>
      <c r="H38" s="44">
        <v>687</v>
      </c>
      <c r="I38" s="44">
        <v>298</v>
      </c>
      <c r="J38" s="44">
        <v>250</v>
      </c>
      <c r="K38" s="44">
        <v>26</v>
      </c>
      <c r="L38" s="44">
        <v>105</v>
      </c>
      <c r="M38" s="67">
        <v>617.00953800000002</v>
      </c>
      <c r="N38" s="44">
        <v>187.13269700000001</v>
      </c>
      <c r="O38" s="44">
        <v>264.70588600000002</v>
      </c>
      <c r="P38" s="44">
        <v>45.675674000000001</v>
      </c>
      <c r="Q38" s="68">
        <v>118.495307</v>
      </c>
      <c r="R38" s="44">
        <v>373.06080400000002</v>
      </c>
      <c r="S38" s="44">
        <v>118.24032</v>
      </c>
      <c r="T38" s="45">
        <v>47.372798000000003</v>
      </c>
      <c r="U38" s="45">
        <v>8.1422000000000008</v>
      </c>
      <c r="V38" s="69">
        <v>285.71719999999999</v>
      </c>
      <c r="W38" s="45">
        <v>88.577242999999996</v>
      </c>
      <c r="X38" s="45">
        <v>34.4193</v>
      </c>
      <c r="Y38" s="65">
        <v>6.6618000000000004</v>
      </c>
    </row>
    <row r="39" spans="1:25" x14ac:dyDescent="0.45">
      <c r="A39" s="66"/>
      <c r="B39" s="44">
        <v>34</v>
      </c>
      <c r="C39" s="67">
        <v>790</v>
      </c>
      <c r="D39" s="44">
        <v>168</v>
      </c>
      <c r="E39" s="44">
        <v>307</v>
      </c>
      <c r="F39" s="44">
        <v>16</v>
      </c>
      <c r="G39" s="68">
        <v>280</v>
      </c>
      <c r="H39" s="44">
        <v>623</v>
      </c>
      <c r="I39" s="44">
        <v>124</v>
      </c>
      <c r="J39" s="44">
        <v>260</v>
      </c>
      <c r="K39" s="44">
        <v>11</v>
      </c>
      <c r="L39" s="44">
        <v>214</v>
      </c>
      <c r="M39" s="67">
        <v>616.99044100000003</v>
      </c>
      <c r="N39" s="44">
        <v>77.867295999999996</v>
      </c>
      <c r="O39" s="44">
        <v>275.29412200000002</v>
      </c>
      <c r="P39" s="44">
        <v>19.324324000000001</v>
      </c>
      <c r="Q39" s="68">
        <v>241.504706</v>
      </c>
      <c r="R39" s="44">
        <v>470.93759899999998</v>
      </c>
      <c r="S39" s="44">
        <v>149.262034</v>
      </c>
      <c r="T39" s="45">
        <v>59.801600000000001</v>
      </c>
      <c r="U39" s="45">
        <v>10.2784</v>
      </c>
      <c r="V39" s="69">
        <v>360.67840000000001</v>
      </c>
      <c r="W39" s="45">
        <v>111.81650399999999</v>
      </c>
      <c r="X39" s="45">
        <v>43.449599999999997</v>
      </c>
      <c r="Y39" s="65">
        <v>8.4095999999999993</v>
      </c>
    </row>
    <row r="40" spans="1:25" x14ac:dyDescent="0.45">
      <c r="A40" s="66"/>
      <c r="B40" s="44">
        <v>35</v>
      </c>
      <c r="C40" s="67">
        <v>1165</v>
      </c>
      <c r="D40" s="44">
        <v>248</v>
      </c>
      <c r="E40" s="44">
        <v>679</v>
      </c>
      <c r="F40" s="44">
        <v>17</v>
      </c>
      <c r="G40" s="68">
        <v>202</v>
      </c>
      <c r="H40" s="44">
        <v>888</v>
      </c>
      <c r="I40" s="44">
        <v>170</v>
      </c>
      <c r="J40" s="44">
        <v>534</v>
      </c>
      <c r="K40" s="44">
        <v>10</v>
      </c>
      <c r="L40" s="44">
        <v>160</v>
      </c>
      <c r="M40" s="67">
        <v>840.18124399999999</v>
      </c>
      <c r="N40" s="44">
        <v>96.590909999999994</v>
      </c>
      <c r="O40" s="44">
        <v>481.02622700000001</v>
      </c>
      <c r="P40" s="44">
        <v>0</v>
      </c>
      <c r="Q40" s="68">
        <v>262.56411100000003</v>
      </c>
      <c r="R40" s="44">
        <v>727.96399899999994</v>
      </c>
      <c r="S40" s="44">
        <v>134.79305199999999</v>
      </c>
      <c r="T40" s="45">
        <v>58.753</v>
      </c>
      <c r="U40" s="45">
        <v>7.8815</v>
      </c>
      <c r="V40" s="69">
        <v>606.87549999999999</v>
      </c>
      <c r="W40" s="45">
        <v>109.27010900000001</v>
      </c>
      <c r="X40" s="45">
        <v>40.840499999999999</v>
      </c>
      <c r="Y40" s="65">
        <v>5.7320000000000002</v>
      </c>
    </row>
    <row r="41" spans="1:25" x14ac:dyDescent="0.45">
      <c r="A41" s="66"/>
      <c r="B41" s="44">
        <v>36</v>
      </c>
      <c r="C41" s="67">
        <v>546</v>
      </c>
      <c r="D41" s="44">
        <v>55</v>
      </c>
      <c r="E41" s="44">
        <v>150</v>
      </c>
      <c r="F41" s="44">
        <v>7</v>
      </c>
      <c r="G41" s="68">
        <v>333</v>
      </c>
      <c r="H41" s="44">
        <v>404</v>
      </c>
      <c r="I41" s="44">
        <v>35</v>
      </c>
      <c r="J41" s="44">
        <v>123</v>
      </c>
      <c r="K41" s="44">
        <v>7</v>
      </c>
      <c r="L41" s="44">
        <v>238</v>
      </c>
      <c r="M41" s="67">
        <v>371.75203599999998</v>
      </c>
      <c r="N41" s="44">
        <v>36.250000999999997</v>
      </c>
      <c r="O41" s="44">
        <v>109.990388</v>
      </c>
      <c r="P41" s="44">
        <v>1.8421050000000001</v>
      </c>
      <c r="Q41" s="68">
        <v>221.16954000000001</v>
      </c>
      <c r="R41" s="44">
        <v>264.043003</v>
      </c>
      <c r="S41" s="44">
        <v>69.563605999999993</v>
      </c>
      <c r="T41" s="45">
        <v>53.598999999999997</v>
      </c>
      <c r="U41" s="45">
        <v>6.4219999999999997</v>
      </c>
      <c r="V41" s="69">
        <v>205.25700000000001</v>
      </c>
      <c r="W41" s="45">
        <v>50.041803999999999</v>
      </c>
      <c r="X41" s="45">
        <v>38.779000000000003</v>
      </c>
      <c r="Y41" s="65">
        <v>4.4459999999999997</v>
      </c>
    </row>
    <row r="42" spans="1:25" x14ac:dyDescent="0.45">
      <c r="A42" s="64"/>
      <c r="B42" s="44">
        <v>37</v>
      </c>
      <c r="C42" s="67">
        <v>573</v>
      </c>
      <c r="D42" s="44">
        <v>77</v>
      </c>
      <c r="E42" s="44">
        <v>280</v>
      </c>
      <c r="F42" s="44">
        <v>2</v>
      </c>
      <c r="G42" s="68">
        <v>211</v>
      </c>
      <c r="H42" s="44">
        <v>454</v>
      </c>
      <c r="I42" s="44">
        <v>55</v>
      </c>
      <c r="J42" s="44">
        <v>222</v>
      </c>
      <c r="K42" s="44">
        <v>2</v>
      </c>
      <c r="L42" s="44">
        <v>172</v>
      </c>
      <c r="M42" s="67">
        <v>418.34664099999998</v>
      </c>
      <c r="N42" s="44">
        <v>56.964286999999999</v>
      </c>
      <c r="O42" s="44">
        <v>198.51922999999999</v>
      </c>
      <c r="P42" s="44">
        <v>0.52631600000000001</v>
      </c>
      <c r="Q42" s="68">
        <v>159.836805</v>
      </c>
      <c r="R42" s="44">
        <v>355.12180899999998</v>
      </c>
      <c r="S42" s="44">
        <v>93.558825999999996</v>
      </c>
      <c r="T42" s="45">
        <v>72.087399000000005</v>
      </c>
      <c r="U42" s="45">
        <v>8.6372</v>
      </c>
      <c r="V42" s="69">
        <v>276.0582</v>
      </c>
      <c r="W42" s="45">
        <v>67.303186999999994</v>
      </c>
      <c r="X42" s="45">
        <v>52.1554</v>
      </c>
      <c r="Y42" s="65">
        <v>5.9795999999999996</v>
      </c>
    </row>
    <row r="43" spans="1:25" x14ac:dyDescent="0.45">
      <c r="A43" s="66"/>
      <c r="B43" s="44">
        <v>38</v>
      </c>
      <c r="C43" s="67">
        <v>628</v>
      </c>
      <c r="D43" s="44">
        <v>65</v>
      </c>
      <c r="E43" s="44">
        <v>351</v>
      </c>
      <c r="F43" s="44">
        <v>13</v>
      </c>
      <c r="G43" s="68">
        <v>194</v>
      </c>
      <c r="H43" s="44">
        <v>466</v>
      </c>
      <c r="I43" s="44">
        <v>48</v>
      </c>
      <c r="J43" s="44">
        <v>262</v>
      </c>
      <c r="K43" s="44">
        <v>6</v>
      </c>
      <c r="L43" s="44">
        <v>148</v>
      </c>
      <c r="M43" s="67">
        <v>428.11568699999998</v>
      </c>
      <c r="N43" s="44">
        <v>49.714286000000001</v>
      </c>
      <c r="O43" s="44">
        <v>234.28846100000001</v>
      </c>
      <c r="P43" s="44">
        <v>1.5789470000000001</v>
      </c>
      <c r="Q43" s="68">
        <v>137.53399999999999</v>
      </c>
      <c r="R43" s="44">
        <v>386.97750200000002</v>
      </c>
      <c r="S43" s="44">
        <v>78.797528999999997</v>
      </c>
      <c r="T43" s="45">
        <v>88.760001000000003</v>
      </c>
      <c r="U43" s="45">
        <v>11.816700000000001</v>
      </c>
      <c r="V43" s="69">
        <v>306.03230000000002</v>
      </c>
      <c r="W43" s="45">
        <v>58.204180999999998</v>
      </c>
      <c r="X43" s="45">
        <v>62.390999999999998</v>
      </c>
      <c r="Y43" s="65">
        <v>9.3736999999999995</v>
      </c>
    </row>
    <row r="44" spans="1:25" x14ac:dyDescent="0.45">
      <c r="A44" s="66"/>
      <c r="B44" s="44">
        <v>39</v>
      </c>
      <c r="C44" s="67">
        <v>1599</v>
      </c>
      <c r="D44" s="44">
        <v>219</v>
      </c>
      <c r="E44" s="44">
        <v>583</v>
      </c>
      <c r="F44" s="44">
        <v>28</v>
      </c>
      <c r="G44" s="68">
        <v>742</v>
      </c>
      <c r="H44" s="44">
        <v>1160</v>
      </c>
      <c r="I44" s="44">
        <v>142</v>
      </c>
      <c r="J44" s="44">
        <v>433</v>
      </c>
      <c r="K44" s="44">
        <v>23</v>
      </c>
      <c r="L44" s="44">
        <v>545</v>
      </c>
      <c r="M44" s="67">
        <v>1056.7857100000001</v>
      </c>
      <c r="N44" s="44">
        <v>147.07143099999999</v>
      </c>
      <c r="O44" s="44">
        <v>387.20193499999999</v>
      </c>
      <c r="P44" s="44">
        <v>6.052632</v>
      </c>
      <c r="Q44" s="68">
        <v>506.45967899999999</v>
      </c>
      <c r="R44" s="44">
        <v>770.87501199999997</v>
      </c>
      <c r="S44" s="44">
        <v>133.37653700000001</v>
      </c>
      <c r="T44" s="45">
        <v>187.21249499999999</v>
      </c>
      <c r="U44" s="45">
        <v>25.9895</v>
      </c>
      <c r="V44" s="69">
        <v>614.93799999999999</v>
      </c>
      <c r="W44" s="45">
        <v>100.522756</v>
      </c>
      <c r="X44" s="45">
        <v>129.94749999999999</v>
      </c>
      <c r="Y44" s="65">
        <v>21.584499999999998</v>
      </c>
    </row>
    <row r="45" spans="1:25" x14ac:dyDescent="0.45">
      <c r="A45" s="66"/>
      <c r="B45" s="44">
        <v>40</v>
      </c>
      <c r="C45" s="67">
        <v>1077</v>
      </c>
      <c r="D45" s="44">
        <v>198</v>
      </c>
      <c r="E45" s="44">
        <v>415</v>
      </c>
      <c r="F45" s="44">
        <v>28</v>
      </c>
      <c r="G45" s="68">
        <v>423</v>
      </c>
      <c r="H45" s="44">
        <v>810</v>
      </c>
      <c r="I45" s="44">
        <v>137</v>
      </c>
      <c r="J45" s="44">
        <v>336</v>
      </c>
      <c r="K45" s="44">
        <v>19</v>
      </c>
      <c r="L45" s="44">
        <v>310</v>
      </c>
      <c r="M45" s="67">
        <v>630.32415200000003</v>
      </c>
      <c r="N45" s="44">
        <v>177.786258</v>
      </c>
      <c r="O45" s="44">
        <v>252.72206</v>
      </c>
      <c r="P45" s="44">
        <v>0</v>
      </c>
      <c r="Q45" s="68">
        <v>199.81584100000001</v>
      </c>
      <c r="R45" s="44">
        <v>700.83401100000003</v>
      </c>
      <c r="S45" s="44">
        <v>161.11826600000001</v>
      </c>
      <c r="T45" s="45">
        <v>85.753399999999999</v>
      </c>
      <c r="U45" s="45">
        <v>13.598100000000001</v>
      </c>
      <c r="V45" s="69">
        <v>531.67079999999999</v>
      </c>
      <c r="W45" s="45">
        <v>119.836951</v>
      </c>
      <c r="X45" s="45">
        <v>65.270399999999995</v>
      </c>
      <c r="Y45" s="65">
        <v>10.797599999999999</v>
      </c>
    </row>
    <row r="46" spans="1:25" x14ac:dyDescent="0.45">
      <c r="A46" s="64"/>
      <c r="B46" s="44">
        <v>41</v>
      </c>
      <c r="C46" s="67">
        <v>993</v>
      </c>
      <c r="D46" s="44">
        <v>191</v>
      </c>
      <c r="E46" s="44">
        <v>438</v>
      </c>
      <c r="F46" s="44">
        <v>19</v>
      </c>
      <c r="G46" s="68">
        <v>332</v>
      </c>
      <c r="H46" s="44">
        <v>743</v>
      </c>
      <c r="I46" s="44">
        <v>125</v>
      </c>
      <c r="J46" s="44">
        <v>362</v>
      </c>
      <c r="K46" s="44">
        <v>13</v>
      </c>
      <c r="L46" s="44">
        <v>233</v>
      </c>
      <c r="M46" s="67">
        <v>584.67581800000005</v>
      </c>
      <c r="N46" s="44">
        <v>162.21374299999999</v>
      </c>
      <c r="O46" s="44">
        <v>272.27792899999997</v>
      </c>
      <c r="P46" s="44">
        <v>0</v>
      </c>
      <c r="Q46" s="68">
        <v>150.18416099999999</v>
      </c>
      <c r="R46" s="44">
        <v>546</v>
      </c>
      <c r="S46" s="44">
        <v>83.354766999999995</v>
      </c>
      <c r="T46" s="45">
        <v>109.200003</v>
      </c>
      <c r="U46" s="45">
        <v>11.856</v>
      </c>
      <c r="V46" s="69">
        <v>448.03199999999998</v>
      </c>
      <c r="W46" s="45">
        <v>68.420372999999998</v>
      </c>
      <c r="X46" s="45">
        <v>86.111999999999995</v>
      </c>
      <c r="Y46" s="65">
        <v>9.36</v>
      </c>
    </row>
    <row r="47" spans="1:25" x14ac:dyDescent="0.45">
      <c r="A47" s="66"/>
      <c r="B47" s="44">
        <v>42</v>
      </c>
      <c r="C47" s="67">
        <v>456</v>
      </c>
      <c r="D47" s="44">
        <v>71</v>
      </c>
      <c r="E47" s="44">
        <v>185</v>
      </c>
      <c r="F47" s="44">
        <v>6</v>
      </c>
      <c r="G47" s="68">
        <v>192</v>
      </c>
      <c r="H47" s="44">
        <v>346</v>
      </c>
      <c r="I47" s="44">
        <v>49</v>
      </c>
      <c r="J47" s="44">
        <v>151</v>
      </c>
      <c r="K47" s="44">
        <v>5</v>
      </c>
      <c r="L47" s="44">
        <v>139</v>
      </c>
      <c r="M47" s="67">
        <v>365.44299000000001</v>
      </c>
      <c r="N47" s="44">
        <v>52.563637</v>
      </c>
      <c r="O47" s="44">
        <v>162.40558200000001</v>
      </c>
      <c r="P47" s="44">
        <v>3.5714290000000002</v>
      </c>
      <c r="Q47" s="68">
        <v>146.90232800000001</v>
      </c>
      <c r="R47" s="44">
        <v>210.997795</v>
      </c>
      <c r="S47" s="44">
        <v>65.526663999999997</v>
      </c>
      <c r="T47" s="45">
        <v>25.831800000000001</v>
      </c>
      <c r="U47" s="45">
        <v>3.3147000000000002</v>
      </c>
      <c r="V47" s="69">
        <v>157.73400000000001</v>
      </c>
      <c r="W47" s="45">
        <v>45.677812000000003</v>
      </c>
      <c r="X47" s="45">
        <v>16.459199999999999</v>
      </c>
      <c r="Y47" s="65">
        <v>2.0573999999999999</v>
      </c>
    </row>
    <row r="48" spans="1:25" x14ac:dyDescent="0.45">
      <c r="A48" s="66"/>
      <c r="B48" s="44">
        <v>43</v>
      </c>
      <c r="C48" s="67">
        <v>1271</v>
      </c>
      <c r="D48" s="44">
        <v>383</v>
      </c>
      <c r="E48" s="44">
        <v>545</v>
      </c>
      <c r="F48" s="44">
        <v>54</v>
      </c>
      <c r="G48" s="68">
        <v>253</v>
      </c>
      <c r="H48" s="44">
        <v>1024</v>
      </c>
      <c r="I48" s="44">
        <v>277</v>
      </c>
      <c r="J48" s="44">
        <v>481</v>
      </c>
      <c r="K48" s="44">
        <v>41</v>
      </c>
      <c r="L48" s="44">
        <v>202</v>
      </c>
      <c r="M48" s="67">
        <v>894.25772300000006</v>
      </c>
      <c r="N48" s="44">
        <v>320.73685399999999</v>
      </c>
      <c r="O48" s="44">
        <v>416.08994899999999</v>
      </c>
      <c r="P48" s="44">
        <v>49.310811999999999</v>
      </c>
      <c r="Q48" s="68">
        <v>108.120105</v>
      </c>
      <c r="R48" s="44">
        <v>533.93900599999995</v>
      </c>
      <c r="S48" s="44">
        <v>164.804113</v>
      </c>
      <c r="T48" s="45">
        <v>23.1296</v>
      </c>
      <c r="U48" s="45">
        <v>9.1</v>
      </c>
      <c r="V48" s="69">
        <v>371.3784</v>
      </c>
      <c r="W48" s="45">
        <v>116.171145</v>
      </c>
      <c r="X48" s="45">
        <v>14.6088</v>
      </c>
      <c r="Y48" s="65">
        <v>7.2774000000000001</v>
      </c>
    </row>
    <row r="49" spans="1:25" x14ac:dyDescent="0.45">
      <c r="A49" s="66"/>
      <c r="B49" s="44">
        <v>44</v>
      </c>
      <c r="C49" s="67">
        <v>917</v>
      </c>
      <c r="D49" s="44">
        <v>220</v>
      </c>
      <c r="E49" s="44">
        <v>421</v>
      </c>
      <c r="F49" s="44">
        <v>32</v>
      </c>
      <c r="G49" s="68">
        <v>228</v>
      </c>
      <c r="H49" s="44">
        <v>718</v>
      </c>
      <c r="I49" s="44">
        <v>153</v>
      </c>
      <c r="J49" s="44">
        <v>350</v>
      </c>
      <c r="K49" s="44">
        <v>30</v>
      </c>
      <c r="L49" s="44">
        <v>171</v>
      </c>
      <c r="M49" s="67">
        <v>607.53455499999995</v>
      </c>
      <c r="N49" s="44">
        <v>177.157892</v>
      </c>
      <c r="O49" s="44">
        <v>302.76818100000003</v>
      </c>
      <c r="P49" s="44">
        <v>36.08108</v>
      </c>
      <c r="Q49" s="68">
        <v>91.527412999999996</v>
      </c>
      <c r="R49" s="44">
        <v>425.87221699999998</v>
      </c>
      <c r="S49" s="44">
        <v>132.25723500000001</v>
      </c>
      <c r="T49" s="45">
        <v>52.138199999999998</v>
      </c>
      <c r="U49" s="45">
        <v>6.6902999999999997</v>
      </c>
      <c r="V49" s="69">
        <v>318.36599999999999</v>
      </c>
      <c r="W49" s="45">
        <v>92.194849000000005</v>
      </c>
      <c r="X49" s="45">
        <v>33.220799999999997</v>
      </c>
      <c r="Y49" s="65">
        <v>4.1525999999999996</v>
      </c>
    </row>
    <row r="50" spans="1:25" x14ac:dyDescent="0.45">
      <c r="A50" s="64"/>
      <c r="B50" s="44">
        <v>45</v>
      </c>
      <c r="C50" s="67">
        <v>713</v>
      </c>
      <c r="D50" s="44">
        <v>171</v>
      </c>
      <c r="E50" s="44">
        <v>323</v>
      </c>
      <c r="F50" s="44">
        <v>24</v>
      </c>
      <c r="G50" s="68">
        <v>191</v>
      </c>
      <c r="H50" s="44">
        <v>479</v>
      </c>
      <c r="I50" s="44">
        <v>101</v>
      </c>
      <c r="J50" s="44">
        <v>237</v>
      </c>
      <c r="K50" s="44">
        <v>17</v>
      </c>
      <c r="L50" s="44">
        <v>121</v>
      </c>
      <c r="M50" s="67">
        <v>405.59300100000002</v>
      </c>
      <c r="N50" s="44">
        <v>56.763564000000002</v>
      </c>
      <c r="O50" s="44">
        <v>274.36790200000002</v>
      </c>
      <c r="P50" s="44">
        <v>0</v>
      </c>
      <c r="Q50" s="68">
        <v>74.461539999999999</v>
      </c>
      <c r="R50" s="44">
        <v>334.86440299999998</v>
      </c>
      <c r="S50" s="44">
        <v>103.994204</v>
      </c>
      <c r="T50" s="45">
        <v>40.996400000000001</v>
      </c>
      <c r="U50" s="45">
        <v>5.2606000000000002</v>
      </c>
      <c r="V50" s="69">
        <v>250.33199999999999</v>
      </c>
      <c r="W50" s="45">
        <v>72.493046000000007</v>
      </c>
      <c r="X50" s="45">
        <v>26.121600000000001</v>
      </c>
      <c r="Y50" s="65">
        <v>3.2652000000000001</v>
      </c>
    </row>
    <row r="51" spans="1:25" x14ac:dyDescent="0.45">
      <c r="A51" s="66"/>
      <c r="B51" s="44">
        <v>46</v>
      </c>
      <c r="C51" s="67">
        <v>1039</v>
      </c>
      <c r="D51" s="44">
        <v>239</v>
      </c>
      <c r="E51" s="44">
        <v>576</v>
      </c>
      <c r="F51" s="44">
        <v>30</v>
      </c>
      <c r="G51" s="68">
        <v>182</v>
      </c>
      <c r="H51" s="44">
        <v>793</v>
      </c>
      <c r="I51" s="44">
        <v>157</v>
      </c>
      <c r="J51" s="44">
        <v>467</v>
      </c>
      <c r="K51" s="44">
        <v>20</v>
      </c>
      <c r="L51" s="44">
        <v>139</v>
      </c>
      <c r="M51" s="67">
        <v>714.40699199999995</v>
      </c>
      <c r="N51" s="44">
        <v>88.236433000000005</v>
      </c>
      <c r="O51" s="44">
        <v>540.63209300000005</v>
      </c>
      <c r="P51" s="44">
        <v>0</v>
      </c>
      <c r="Q51" s="68">
        <v>85.538464000000005</v>
      </c>
      <c r="R51" s="44">
        <v>474.79119600000001</v>
      </c>
      <c r="S51" s="44">
        <v>147.449331</v>
      </c>
      <c r="T51" s="45">
        <v>58.127198999999997</v>
      </c>
      <c r="U51" s="45">
        <v>7.4588000000000001</v>
      </c>
      <c r="V51" s="69">
        <v>354.93599999999998</v>
      </c>
      <c r="W51" s="45">
        <v>102.785068</v>
      </c>
      <c r="X51" s="45">
        <v>37.036799999999999</v>
      </c>
      <c r="Y51" s="65">
        <v>4.6295999999999999</v>
      </c>
    </row>
    <row r="52" spans="1:25" x14ac:dyDescent="0.45">
      <c r="A52" s="66"/>
      <c r="B52" s="44">
        <v>47</v>
      </c>
      <c r="C52" s="67">
        <v>21</v>
      </c>
      <c r="D52" s="44">
        <v>16</v>
      </c>
      <c r="E52" s="44">
        <v>4</v>
      </c>
      <c r="F52" s="44">
        <v>0</v>
      </c>
      <c r="G52" s="68">
        <v>1</v>
      </c>
      <c r="H52" s="44">
        <v>14</v>
      </c>
      <c r="I52" s="44">
        <v>10</v>
      </c>
      <c r="J52" s="44">
        <v>3</v>
      </c>
      <c r="K52" s="44">
        <v>0</v>
      </c>
      <c r="L52" s="44">
        <v>1</v>
      </c>
      <c r="M52" s="67">
        <v>14.709351</v>
      </c>
      <c r="N52" s="44">
        <v>11.578946999999999</v>
      </c>
      <c r="O52" s="44">
        <v>2.5951559999999998</v>
      </c>
      <c r="P52" s="44">
        <v>0</v>
      </c>
      <c r="Q52" s="68">
        <v>0.53524799999999995</v>
      </c>
      <c r="R52" s="44">
        <v>2.0306000000000002</v>
      </c>
      <c r="S52" s="44">
        <v>0.63061500000000004</v>
      </c>
      <c r="T52" s="45">
        <v>0.24859999999999999</v>
      </c>
      <c r="U52" s="45">
        <v>3.1899999999999998E-2</v>
      </c>
      <c r="V52" s="69">
        <v>1.518</v>
      </c>
      <c r="W52" s="45">
        <v>0.43959399999999998</v>
      </c>
      <c r="X52" s="45">
        <v>0.15840000000000001</v>
      </c>
      <c r="Y52" s="65">
        <v>1.9800000000000002E-2</v>
      </c>
    </row>
    <row r="53" spans="1:25" x14ac:dyDescent="0.45">
      <c r="A53" s="66"/>
      <c r="B53" s="44">
        <v>48</v>
      </c>
      <c r="C53" s="67">
        <v>166</v>
      </c>
      <c r="D53" s="44">
        <v>143</v>
      </c>
      <c r="E53" s="44">
        <v>18</v>
      </c>
      <c r="F53" s="44">
        <v>1</v>
      </c>
      <c r="G53" s="68">
        <v>3</v>
      </c>
      <c r="H53" s="44">
        <v>110</v>
      </c>
      <c r="I53" s="44">
        <v>90</v>
      </c>
      <c r="J53" s="44">
        <v>15</v>
      </c>
      <c r="K53" s="44">
        <v>1</v>
      </c>
      <c r="L53" s="44">
        <v>3</v>
      </c>
      <c r="M53" s="67">
        <v>119.99475</v>
      </c>
      <c r="N53" s="44">
        <v>104.21053000000001</v>
      </c>
      <c r="O53" s="44">
        <v>12.975778999999999</v>
      </c>
      <c r="P53" s="44">
        <v>1.2027030000000001</v>
      </c>
      <c r="Q53" s="68">
        <v>1.6057440000000001</v>
      </c>
      <c r="R53" s="44">
        <v>77.901202999999995</v>
      </c>
      <c r="S53" s="44">
        <v>24.192698</v>
      </c>
      <c r="T53" s="45">
        <v>9.5372000000000003</v>
      </c>
      <c r="U53" s="45">
        <v>1.2238</v>
      </c>
      <c r="V53" s="69">
        <v>58.235999999999997</v>
      </c>
      <c r="W53" s="45">
        <v>16.864424</v>
      </c>
      <c r="X53" s="45">
        <v>6.0768000000000004</v>
      </c>
      <c r="Y53" s="65">
        <v>0.75960000000000005</v>
      </c>
    </row>
    <row r="54" spans="1:25" x14ac:dyDescent="0.45">
      <c r="A54" s="64"/>
      <c r="B54" s="44">
        <v>49</v>
      </c>
      <c r="C54" s="67">
        <v>385</v>
      </c>
      <c r="D54" s="44">
        <v>346</v>
      </c>
      <c r="E54" s="44">
        <v>24</v>
      </c>
      <c r="F54" s="44">
        <v>3</v>
      </c>
      <c r="G54" s="68">
        <v>9</v>
      </c>
      <c r="H54" s="44">
        <v>259</v>
      </c>
      <c r="I54" s="44">
        <v>230</v>
      </c>
      <c r="J54" s="44">
        <v>18</v>
      </c>
      <c r="K54" s="44">
        <v>2</v>
      </c>
      <c r="L54" s="44">
        <v>6</v>
      </c>
      <c r="M54" s="67">
        <v>287.50362200000001</v>
      </c>
      <c r="N54" s="44">
        <v>266.31579799999997</v>
      </c>
      <c r="O54" s="44">
        <v>15.570933999999999</v>
      </c>
      <c r="P54" s="44">
        <v>2.4054060000000002</v>
      </c>
      <c r="Q54" s="68">
        <v>3.2114880000000001</v>
      </c>
      <c r="R54" s="44">
        <v>141.21900299999999</v>
      </c>
      <c r="S54" s="44">
        <v>43.856430000000003</v>
      </c>
      <c r="T54" s="45">
        <v>17.289000000000001</v>
      </c>
      <c r="U54" s="45">
        <v>2.2185000000000001</v>
      </c>
      <c r="V54" s="69">
        <v>105.57</v>
      </c>
      <c r="W54" s="45">
        <v>30.571764000000002</v>
      </c>
      <c r="X54" s="45">
        <v>11.016</v>
      </c>
      <c r="Y54" s="65">
        <v>1.377</v>
      </c>
    </row>
    <row r="55" spans="1:25" x14ac:dyDescent="0.45">
      <c r="A55" s="66"/>
      <c r="B55" s="44">
        <v>50</v>
      </c>
      <c r="C55" s="67">
        <v>9</v>
      </c>
      <c r="D55" s="44">
        <v>2</v>
      </c>
      <c r="E55" s="44">
        <v>0</v>
      </c>
      <c r="F55" s="44">
        <v>0</v>
      </c>
      <c r="G55" s="68">
        <v>7</v>
      </c>
      <c r="H55" s="44">
        <v>8</v>
      </c>
      <c r="I55" s="44">
        <v>2</v>
      </c>
      <c r="J55" s="44">
        <v>0</v>
      </c>
      <c r="K55" s="44">
        <v>0</v>
      </c>
      <c r="L55" s="44">
        <v>6</v>
      </c>
      <c r="M55" s="67">
        <v>10</v>
      </c>
      <c r="N55" s="44">
        <v>10</v>
      </c>
      <c r="O55" s="44">
        <v>0</v>
      </c>
      <c r="P55" s="44">
        <v>0</v>
      </c>
      <c r="Q55" s="68">
        <v>0</v>
      </c>
      <c r="R55" s="44">
        <v>4.0612000000000004</v>
      </c>
      <c r="S55" s="44">
        <v>1.261231</v>
      </c>
      <c r="T55" s="45">
        <v>0.49719999999999998</v>
      </c>
      <c r="U55" s="45">
        <v>6.3799999999999996E-2</v>
      </c>
      <c r="V55" s="69">
        <v>3.036</v>
      </c>
      <c r="W55" s="45">
        <v>0.87918799999999997</v>
      </c>
      <c r="X55" s="45">
        <v>0.31680000000000003</v>
      </c>
      <c r="Y55" s="65">
        <v>3.9600000000000003E-2</v>
      </c>
    </row>
    <row r="56" spans="1:25" x14ac:dyDescent="0.45">
      <c r="A56" s="66"/>
      <c r="B56" s="44">
        <v>51</v>
      </c>
      <c r="C56" s="67">
        <v>1686</v>
      </c>
      <c r="D56" s="44">
        <v>1273</v>
      </c>
      <c r="E56" s="44">
        <v>221</v>
      </c>
      <c r="F56" s="44">
        <v>45</v>
      </c>
      <c r="G56" s="68">
        <v>119</v>
      </c>
      <c r="H56" s="44">
        <v>1199</v>
      </c>
      <c r="I56" s="44">
        <v>848</v>
      </c>
      <c r="J56" s="44">
        <v>192</v>
      </c>
      <c r="K56" s="44">
        <v>38</v>
      </c>
      <c r="L56" s="44">
        <v>99</v>
      </c>
      <c r="M56" s="67">
        <v>552.31766700000003</v>
      </c>
      <c r="N56" s="44">
        <v>387.16237599999999</v>
      </c>
      <c r="O56" s="44">
        <v>71.988636999999997</v>
      </c>
      <c r="P56" s="44">
        <v>10</v>
      </c>
      <c r="Q56" s="68">
        <v>83.166668000000001</v>
      </c>
      <c r="R56" s="44">
        <v>362.76050099999998</v>
      </c>
      <c r="S56" s="44">
        <v>202.55275599999999</v>
      </c>
      <c r="T56" s="45">
        <v>14.353</v>
      </c>
      <c r="U56" s="45">
        <v>5.093</v>
      </c>
      <c r="V56" s="69">
        <v>255.8075</v>
      </c>
      <c r="W56" s="45">
        <v>137.612178</v>
      </c>
      <c r="X56" s="45">
        <v>8.1024999999999991</v>
      </c>
      <c r="Y56" s="65">
        <v>4.1669999999999998</v>
      </c>
    </row>
    <row r="57" spans="1:25" x14ac:dyDescent="0.45">
      <c r="A57" s="66"/>
      <c r="B57" s="44">
        <v>52</v>
      </c>
      <c r="C57" s="67">
        <v>1635</v>
      </c>
      <c r="D57" s="44">
        <v>1570</v>
      </c>
      <c r="E57" s="44">
        <v>50</v>
      </c>
      <c r="F57" s="44">
        <v>9</v>
      </c>
      <c r="G57" s="68">
        <v>6</v>
      </c>
      <c r="H57" s="44">
        <v>1047</v>
      </c>
      <c r="I57" s="44">
        <v>991</v>
      </c>
      <c r="J57" s="44">
        <v>45</v>
      </c>
      <c r="K57" s="44">
        <v>5</v>
      </c>
      <c r="L57" s="44">
        <v>6</v>
      </c>
      <c r="M57" s="67">
        <v>457.72398399999997</v>
      </c>
      <c r="N57" s="44">
        <v>422.83762200000001</v>
      </c>
      <c r="O57" s="44">
        <v>23.011364</v>
      </c>
      <c r="P57" s="44">
        <v>0</v>
      </c>
      <c r="Q57" s="68">
        <v>11.875</v>
      </c>
      <c r="R57" s="44">
        <v>311.36290400000001</v>
      </c>
      <c r="S57" s="44">
        <v>173.85413800000001</v>
      </c>
      <c r="T57" s="45">
        <v>12.3194</v>
      </c>
      <c r="U57" s="45">
        <v>4.3714000000000004</v>
      </c>
      <c r="V57" s="69">
        <v>219.5635</v>
      </c>
      <c r="W57" s="45">
        <v>118.114642</v>
      </c>
      <c r="X57" s="45">
        <v>6.9545000000000003</v>
      </c>
      <c r="Y57" s="65">
        <v>3.5766</v>
      </c>
    </row>
    <row r="58" spans="1:25" x14ac:dyDescent="0.45">
      <c r="A58" s="64"/>
      <c r="B58" s="44">
        <v>53</v>
      </c>
      <c r="C58" s="83">
        <v>1700</v>
      </c>
      <c r="D58" s="83">
        <v>726</v>
      </c>
      <c r="E58" s="83">
        <v>690</v>
      </c>
      <c r="F58" s="83">
        <v>68</v>
      </c>
      <c r="G58" s="81">
        <v>180</v>
      </c>
      <c r="H58" s="83">
        <v>1343</v>
      </c>
      <c r="I58" s="83">
        <v>493</v>
      </c>
      <c r="J58" s="83">
        <v>603</v>
      </c>
      <c r="K58" s="83">
        <v>53</v>
      </c>
      <c r="L58" s="83">
        <v>161</v>
      </c>
      <c r="M58" s="83">
        <v>1274.0000700000001</v>
      </c>
      <c r="N58" s="83">
        <v>425.00002000000001</v>
      </c>
      <c r="O58" s="83">
        <v>585.00000699999998</v>
      </c>
      <c r="P58" s="83">
        <v>30.000001999999999</v>
      </c>
      <c r="Q58" s="81">
        <v>199</v>
      </c>
      <c r="R58" s="83">
        <v>738.99722299999996</v>
      </c>
      <c r="S58" s="83">
        <v>412.630155</v>
      </c>
      <c r="T58" s="83">
        <v>29.2392</v>
      </c>
      <c r="U58" s="83">
        <v>10.3752</v>
      </c>
      <c r="V58" s="83">
        <v>521.11800000000005</v>
      </c>
      <c r="W58" s="83">
        <v>280.33651400000002</v>
      </c>
      <c r="X58" s="83">
        <v>16.506</v>
      </c>
      <c r="Y58" s="84">
        <v>8.4887999999999995</v>
      </c>
    </row>
    <row r="59" spans="1:25" x14ac:dyDescent="0.45">
      <c r="A59" s="66"/>
      <c r="B59" s="44">
        <v>54</v>
      </c>
      <c r="C59" s="83">
        <v>1809</v>
      </c>
      <c r="D59" s="83">
        <v>934</v>
      </c>
      <c r="E59" s="83">
        <v>499</v>
      </c>
      <c r="F59" s="83">
        <v>53</v>
      </c>
      <c r="G59" s="83">
        <v>292</v>
      </c>
      <c r="H59" s="83">
        <v>1348</v>
      </c>
      <c r="I59" s="83">
        <v>627</v>
      </c>
      <c r="J59" s="83">
        <v>424</v>
      </c>
      <c r="K59" s="83">
        <v>42</v>
      </c>
      <c r="L59" s="83">
        <v>231</v>
      </c>
      <c r="M59" s="83">
        <v>1039.8044379999999</v>
      </c>
      <c r="N59" s="83">
        <v>342.08519999999999</v>
      </c>
      <c r="O59" s="83">
        <v>321.862348</v>
      </c>
      <c r="P59" s="83">
        <v>3.652174</v>
      </c>
      <c r="Q59" s="83">
        <v>368.20470299999999</v>
      </c>
      <c r="R59" s="83">
        <v>713.87701800000002</v>
      </c>
      <c r="S59" s="83">
        <v>172.42548300000001</v>
      </c>
      <c r="T59" s="83">
        <v>147.567002</v>
      </c>
      <c r="U59" s="83">
        <v>21.570599999999999</v>
      </c>
      <c r="V59" s="83">
        <v>557.72339999999997</v>
      </c>
      <c r="W59" s="83">
        <v>124.688181</v>
      </c>
      <c r="X59" s="83">
        <v>101.77800000000001</v>
      </c>
      <c r="Y59" s="84">
        <v>17.892600000000002</v>
      </c>
    </row>
    <row r="60" spans="1:25" x14ac:dyDescent="0.45">
      <c r="A60" s="66"/>
      <c r="B60" s="44">
        <v>55</v>
      </c>
      <c r="C60" s="83">
        <v>255</v>
      </c>
      <c r="D60" s="83">
        <v>73</v>
      </c>
      <c r="E60" s="83">
        <v>91</v>
      </c>
      <c r="F60" s="83">
        <v>4</v>
      </c>
      <c r="G60" s="81">
        <v>82</v>
      </c>
      <c r="H60" s="83">
        <v>188</v>
      </c>
      <c r="I60" s="83">
        <v>42</v>
      </c>
      <c r="J60" s="83">
        <v>70</v>
      </c>
      <c r="K60" s="83">
        <v>4</v>
      </c>
      <c r="L60" s="83">
        <v>67</v>
      </c>
      <c r="M60" s="83">
        <v>183.195581</v>
      </c>
      <c r="N60" s="83">
        <v>22.914798999999999</v>
      </c>
      <c r="O60" s="83">
        <v>53.137649000000003</v>
      </c>
      <c r="P60" s="83">
        <v>0.34782600000000002</v>
      </c>
      <c r="Q60" s="81">
        <v>106.795305</v>
      </c>
      <c r="R60" s="83">
        <v>135.97500099999999</v>
      </c>
      <c r="S60" s="83">
        <v>23.526347999999999</v>
      </c>
      <c r="T60" s="83">
        <v>33.022500999999998</v>
      </c>
      <c r="U60" s="83">
        <v>4.5842999999999998</v>
      </c>
      <c r="V60" s="83">
        <v>108.4692</v>
      </c>
      <c r="W60" s="83">
        <v>17.731255999999998</v>
      </c>
      <c r="X60" s="83">
        <v>22.921500000000002</v>
      </c>
      <c r="Y60" s="84">
        <v>3.8073000000000001</v>
      </c>
    </row>
    <row r="61" spans="1:25" x14ac:dyDescent="0.45">
      <c r="A61" s="66"/>
      <c r="B61" s="44">
        <v>56</v>
      </c>
      <c r="C61" s="83">
        <v>8</v>
      </c>
      <c r="D61" s="83">
        <v>4</v>
      </c>
      <c r="E61" s="83">
        <v>2</v>
      </c>
      <c r="F61" s="83">
        <v>0</v>
      </c>
      <c r="G61" s="81">
        <v>2</v>
      </c>
      <c r="H61" s="83">
        <v>6</v>
      </c>
      <c r="I61" s="83">
        <v>2</v>
      </c>
      <c r="J61" s="83">
        <v>2</v>
      </c>
      <c r="K61" s="83">
        <v>0</v>
      </c>
      <c r="L61" s="83">
        <v>2</v>
      </c>
      <c r="M61" s="83">
        <v>7.0852060000000003</v>
      </c>
      <c r="N61" s="83">
        <v>1.3698630000000001</v>
      </c>
      <c r="O61" s="83">
        <v>1.757009</v>
      </c>
      <c r="P61" s="83">
        <v>0</v>
      </c>
      <c r="Q61" s="81">
        <v>3.9583339999999998</v>
      </c>
      <c r="R61" s="83">
        <v>4.0742000000000003</v>
      </c>
      <c r="S61" s="83">
        <v>2.2748910000000002</v>
      </c>
      <c r="T61" s="83">
        <v>0.16120000000000001</v>
      </c>
      <c r="U61" s="83">
        <v>5.7200000000000001E-2</v>
      </c>
      <c r="V61" s="83">
        <v>2.8730000000000002</v>
      </c>
      <c r="W61" s="83">
        <v>1.545536</v>
      </c>
      <c r="X61" s="83">
        <v>9.0999999999999998E-2</v>
      </c>
      <c r="Y61" s="84">
        <v>4.6800000000000001E-2</v>
      </c>
    </row>
    <row r="62" spans="1:25" x14ac:dyDescent="0.45">
      <c r="A62" s="64"/>
      <c r="B62" s="44">
        <v>57</v>
      </c>
      <c r="C62" s="83">
        <v>113</v>
      </c>
      <c r="D62" s="83">
        <v>112</v>
      </c>
      <c r="E62" s="83">
        <v>1</v>
      </c>
      <c r="F62" s="83">
        <v>0</v>
      </c>
      <c r="G62" s="81">
        <v>0</v>
      </c>
      <c r="H62" s="83">
        <v>75</v>
      </c>
      <c r="I62" s="83">
        <v>74</v>
      </c>
      <c r="J62" s="83">
        <v>1</v>
      </c>
      <c r="K62" s="83">
        <v>0</v>
      </c>
      <c r="L62" s="83">
        <v>0</v>
      </c>
      <c r="M62" s="83">
        <v>51.563434000000001</v>
      </c>
      <c r="N62" s="83">
        <v>50.684928999999997</v>
      </c>
      <c r="O62" s="83">
        <v>0.87850499999999998</v>
      </c>
      <c r="P62" s="83">
        <v>0</v>
      </c>
      <c r="Q62" s="81">
        <v>0</v>
      </c>
      <c r="R62" s="83">
        <v>23.034901000000001</v>
      </c>
      <c r="S62" s="83">
        <v>12.861881</v>
      </c>
      <c r="T62" s="83">
        <v>0.91139999999999999</v>
      </c>
      <c r="U62" s="83">
        <v>0.32340000000000002</v>
      </c>
      <c r="V62" s="83">
        <v>16.243500000000001</v>
      </c>
      <c r="W62" s="83">
        <v>8.7382249999999999</v>
      </c>
      <c r="X62" s="83">
        <v>0.51449999999999996</v>
      </c>
      <c r="Y62" s="84">
        <v>0.2646</v>
      </c>
    </row>
    <row r="63" spans="1:25" x14ac:dyDescent="0.45">
      <c r="A63" s="66"/>
      <c r="B63" s="44">
        <v>58</v>
      </c>
      <c r="C63" s="83">
        <v>488</v>
      </c>
      <c r="D63" s="83">
        <v>51</v>
      </c>
      <c r="E63" s="83">
        <v>419</v>
      </c>
      <c r="F63" s="83">
        <v>5</v>
      </c>
      <c r="G63" s="81">
        <v>11</v>
      </c>
      <c r="H63" s="83">
        <v>483</v>
      </c>
      <c r="I63" s="83">
        <v>49</v>
      </c>
      <c r="J63" s="83">
        <v>416</v>
      </c>
      <c r="K63" s="83">
        <v>5</v>
      </c>
      <c r="L63" s="83">
        <v>11</v>
      </c>
      <c r="M63" s="83">
        <v>399.01959199999999</v>
      </c>
      <c r="N63" s="83">
        <v>33.561644000000001</v>
      </c>
      <c r="O63" s="83">
        <v>365.45795700000002</v>
      </c>
      <c r="P63" s="83">
        <v>0</v>
      </c>
      <c r="Q63" s="81">
        <v>0</v>
      </c>
      <c r="R63" s="83">
        <v>392.99999600000001</v>
      </c>
      <c r="S63" s="83">
        <v>51.206189000000002</v>
      </c>
      <c r="T63" s="83">
        <v>7</v>
      </c>
      <c r="U63" s="83">
        <v>2</v>
      </c>
      <c r="V63" s="83">
        <v>321</v>
      </c>
      <c r="W63" s="83">
        <v>44.527119999999996</v>
      </c>
      <c r="X63" s="83">
        <v>5</v>
      </c>
      <c r="Y63" s="84">
        <v>2</v>
      </c>
    </row>
    <row r="64" spans="1:25" x14ac:dyDescent="0.45">
      <c r="A64" s="66"/>
      <c r="B64" s="44">
        <v>59</v>
      </c>
      <c r="C64" s="83">
        <v>4282</v>
      </c>
      <c r="D64" s="83">
        <v>3876</v>
      </c>
      <c r="E64" s="83">
        <v>217</v>
      </c>
      <c r="F64" s="83">
        <v>47</v>
      </c>
      <c r="G64" s="81">
        <v>114</v>
      </c>
      <c r="H64" s="83">
        <v>2730</v>
      </c>
      <c r="I64" s="83">
        <v>2418</v>
      </c>
      <c r="J64" s="83">
        <v>184</v>
      </c>
      <c r="K64" s="83">
        <v>24</v>
      </c>
      <c r="L64" s="83">
        <v>90</v>
      </c>
      <c r="M64" s="83">
        <v>1067.4380189999999</v>
      </c>
      <c r="N64" s="83">
        <v>783.48970499999996</v>
      </c>
      <c r="O64" s="83">
        <v>207.69113899999999</v>
      </c>
      <c r="P64" s="83">
        <v>21.666668000000001</v>
      </c>
      <c r="Q64" s="81">
        <v>54.590485000000001</v>
      </c>
      <c r="R64" s="83">
        <v>781.89678800000002</v>
      </c>
      <c r="S64" s="83">
        <v>644.325919</v>
      </c>
      <c r="T64" s="83">
        <v>35.748199999999997</v>
      </c>
      <c r="U64" s="83">
        <v>10.648400000000001</v>
      </c>
      <c r="V64" s="83">
        <v>525.57460000000003</v>
      </c>
      <c r="W64" s="83">
        <v>438.58189099999998</v>
      </c>
      <c r="X64" s="83">
        <v>19.775600000000001</v>
      </c>
      <c r="Y64" s="84">
        <v>3.8029999999999999</v>
      </c>
    </row>
    <row r="65" spans="1:25" x14ac:dyDescent="0.45">
      <c r="A65" s="66"/>
      <c r="B65" s="44">
        <v>60</v>
      </c>
      <c r="C65" s="83">
        <v>650</v>
      </c>
      <c r="D65" s="83">
        <v>603</v>
      </c>
      <c r="E65" s="83">
        <v>14</v>
      </c>
      <c r="F65" s="83">
        <v>2</v>
      </c>
      <c r="G65" s="81">
        <v>26</v>
      </c>
      <c r="H65" s="83">
        <v>414</v>
      </c>
      <c r="I65" s="83">
        <v>377</v>
      </c>
      <c r="J65" s="83">
        <v>11</v>
      </c>
      <c r="K65" s="83">
        <v>2</v>
      </c>
      <c r="L65" s="83">
        <v>19</v>
      </c>
      <c r="M65" s="83">
        <v>211.750788</v>
      </c>
      <c r="N65" s="83">
        <v>179.696099</v>
      </c>
      <c r="O65" s="83">
        <v>15.84</v>
      </c>
      <c r="P65" s="83">
        <v>3.3333330000000001</v>
      </c>
      <c r="Q65" s="81">
        <v>12.881356</v>
      </c>
      <c r="R65" s="83">
        <v>177.021601</v>
      </c>
      <c r="S65" s="83">
        <v>145.87552299999999</v>
      </c>
      <c r="T65" s="83">
        <v>8.0934000000000008</v>
      </c>
      <c r="U65" s="83">
        <v>2.4108000000000001</v>
      </c>
      <c r="V65" s="83">
        <v>118.9902</v>
      </c>
      <c r="W65" s="83">
        <v>99.295032000000006</v>
      </c>
      <c r="X65" s="83">
        <v>4.4771999999999998</v>
      </c>
      <c r="Y65" s="84">
        <v>0.86099999999999999</v>
      </c>
    </row>
    <row r="66" spans="1:25" x14ac:dyDescent="0.45">
      <c r="A66" s="66"/>
      <c r="B66" s="85">
        <v>61</v>
      </c>
      <c r="C66" s="86">
        <v>441</v>
      </c>
      <c r="D66" s="86">
        <v>431</v>
      </c>
      <c r="E66" s="86">
        <v>1</v>
      </c>
      <c r="F66" s="86">
        <v>2</v>
      </c>
      <c r="G66" s="87">
        <v>0</v>
      </c>
      <c r="H66" s="86">
        <v>288</v>
      </c>
      <c r="I66" s="86">
        <v>284</v>
      </c>
      <c r="J66" s="86">
        <v>1</v>
      </c>
      <c r="K66" s="86">
        <v>0</v>
      </c>
      <c r="L66" s="86">
        <v>0</v>
      </c>
      <c r="M66" s="86">
        <v>136.80788000000001</v>
      </c>
      <c r="N66" s="86">
        <v>135.36787000000001</v>
      </c>
      <c r="O66" s="86">
        <v>1.44</v>
      </c>
      <c r="P66" s="86">
        <v>0</v>
      </c>
      <c r="Q66" s="87">
        <v>0</v>
      </c>
      <c r="R66" s="86">
        <v>61.988399999999999</v>
      </c>
      <c r="S66" s="86">
        <v>51.081845999999999</v>
      </c>
      <c r="T66" s="86">
        <v>2.8340999999999998</v>
      </c>
      <c r="U66" s="86">
        <v>0.84419999999999995</v>
      </c>
      <c r="V66" s="86">
        <v>41.667299999999997</v>
      </c>
      <c r="W66" s="86">
        <v>34.770560000000003</v>
      </c>
      <c r="X66" s="86">
        <v>1.5678000000000001</v>
      </c>
      <c r="Y66" s="88">
        <v>0.30149999999999999</v>
      </c>
    </row>
    <row r="68" spans="1:25" x14ac:dyDescent="0.45">
      <c r="B68" s="40" t="s">
        <v>4</v>
      </c>
      <c r="C68" s="46">
        <f t="shared" ref="C68:Y68" si="0">SUM(C6:C67)</f>
        <v>50533</v>
      </c>
      <c r="D68" s="80">
        <f t="shared" si="0"/>
        <v>18416</v>
      </c>
      <c r="E68" s="80">
        <f t="shared" si="0"/>
        <v>22590</v>
      </c>
      <c r="F68" s="80">
        <f t="shared" si="0"/>
        <v>934</v>
      </c>
      <c r="G68" s="81">
        <f t="shared" si="0"/>
        <v>7966</v>
      </c>
      <c r="H68" s="80">
        <f t="shared" si="0"/>
        <v>38088</v>
      </c>
      <c r="I68" s="80">
        <f t="shared" si="0"/>
        <v>12277</v>
      </c>
      <c r="J68" s="80">
        <f t="shared" si="0"/>
        <v>18606</v>
      </c>
      <c r="K68" s="80">
        <f t="shared" si="0"/>
        <v>693</v>
      </c>
      <c r="L68" s="80">
        <f t="shared" si="0"/>
        <v>6057</v>
      </c>
      <c r="M68" s="80">
        <f t="shared" si="0"/>
        <v>32561.831483000009</v>
      </c>
      <c r="N68" s="80">
        <f t="shared" si="0"/>
        <v>8723.7963000000018</v>
      </c>
      <c r="O68" s="80">
        <f t="shared" si="0"/>
        <v>17244.926288999995</v>
      </c>
      <c r="P68" s="80">
        <f t="shared" si="0"/>
        <v>618.99083100000007</v>
      </c>
      <c r="Q68" s="81">
        <f t="shared" si="0"/>
        <v>5738.4969959999999</v>
      </c>
      <c r="R68" s="80">
        <f t="shared" si="0"/>
        <v>26431.98738699999</v>
      </c>
      <c r="S68" s="80">
        <f t="shared" si="0"/>
        <v>6694.1138619999992</v>
      </c>
      <c r="T68" s="80">
        <f t="shared" si="0"/>
        <v>2538.4257000000002</v>
      </c>
      <c r="U68" s="80">
        <f t="shared" si="0"/>
        <v>366.4092</v>
      </c>
      <c r="V68" s="80">
        <f t="shared" si="0"/>
        <v>21253.032299999999</v>
      </c>
      <c r="W68" s="80">
        <f t="shared" si="0"/>
        <v>5052.2736779999987</v>
      </c>
      <c r="X68" s="80">
        <f t="shared" si="0"/>
        <v>1840.7117000000007</v>
      </c>
      <c r="Y68" s="80">
        <f t="shared" si="0"/>
        <v>280.68610000000001</v>
      </c>
    </row>
  </sheetData>
  <sheetProtection sheet="1" selectLockedCells="1"/>
  <protectedRanges>
    <protectedRange sqref="A6:A66" name="Range1"/>
  </protectedRanges>
  <mergeCells count="6">
    <mergeCell ref="C1:Q1"/>
    <mergeCell ref="C4:G4"/>
    <mergeCell ref="H4:L4"/>
    <mergeCell ref="M4:Q4"/>
    <mergeCell ref="V4:Y4"/>
    <mergeCell ref="R4:U4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9"/>
  <sheetViews>
    <sheetView zoomScaleNormal="100" workbookViewId="0">
      <selection activeCell="A3" sqref="A3:G4"/>
    </sheetView>
  </sheetViews>
  <sheetFormatPr defaultColWidth="9.1640625" defaultRowHeight="12.9" x14ac:dyDescent="0.5"/>
  <cols>
    <col min="1" max="1" width="11.5546875" style="51" customWidth="1"/>
    <col min="2" max="2" width="13.71875" style="51" customWidth="1"/>
    <col min="3" max="4" width="6.27734375" style="51" bestFit="1" customWidth="1"/>
    <col min="5" max="7" width="6.27734375" style="51" customWidth="1"/>
    <col min="8" max="8" width="10.1640625" style="51" bestFit="1" customWidth="1"/>
    <col min="9" max="9" width="6.27734375" style="51" customWidth="1"/>
    <col min="10" max="10" width="10.1640625" style="51" bestFit="1" customWidth="1"/>
    <col min="11" max="11" width="8" style="51" bestFit="1" customWidth="1"/>
    <col min="12" max="14" width="8" style="51" customWidth="1"/>
    <col min="15" max="15" width="13.1640625" style="51" customWidth="1"/>
    <col min="16" max="17" width="8" style="51" bestFit="1" customWidth="1"/>
    <col min="18" max="18" width="8" style="51" customWidth="1"/>
    <col min="19" max="19" width="10.1640625" style="51" bestFit="1" customWidth="1"/>
    <col min="20" max="20" width="6.44140625" style="51" bestFit="1" customWidth="1"/>
    <col min="21" max="21" width="9.1640625" style="51" bestFit="1" customWidth="1"/>
    <col min="22" max="22" width="7.44140625" style="51" bestFit="1" customWidth="1"/>
    <col min="23" max="23" width="6.83203125" style="51" bestFit="1" customWidth="1"/>
    <col min="24" max="24" width="5.44140625" style="51" bestFit="1" customWidth="1"/>
    <col min="25" max="16384" width="9.1640625" style="51"/>
  </cols>
  <sheetData>
    <row r="1" spans="1:18" s="56" customFormat="1" ht="14.4" x14ac:dyDescent="0.55000000000000004">
      <c r="A1" s="55" t="s">
        <v>1</v>
      </c>
      <c r="B1" s="55"/>
      <c r="G1" s="57" t="s">
        <v>37</v>
      </c>
      <c r="H1" s="58">
        <f>I8/G7</f>
        <v>10106.6</v>
      </c>
    </row>
    <row r="2" spans="1:18" s="56" customFormat="1" ht="14.4" x14ac:dyDescent="0.55000000000000004">
      <c r="A2" s="55" t="s">
        <v>55</v>
      </c>
      <c r="B2" s="55"/>
    </row>
    <row r="3" spans="1:18" s="56" customFormat="1" ht="14.4" x14ac:dyDescent="0.55000000000000004">
      <c r="A3" s="95" t="s">
        <v>2</v>
      </c>
      <c r="B3" s="95"/>
      <c r="C3" s="95"/>
      <c r="D3" s="95"/>
      <c r="E3" s="95"/>
      <c r="F3" s="95"/>
      <c r="G3" s="95"/>
    </row>
    <row r="4" spans="1:18" s="56" customFormat="1" ht="14.4" x14ac:dyDescent="0.55000000000000004">
      <c r="A4" s="95"/>
      <c r="B4" s="95"/>
      <c r="C4" s="95"/>
      <c r="D4" s="95"/>
      <c r="E4" s="95"/>
      <c r="F4" s="95"/>
      <c r="G4" s="95"/>
    </row>
    <row r="5" spans="1:18" s="53" customFormat="1" ht="13.2" thickBot="1" x14ac:dyDescent="0.55000000000000004">
      <c r="A5" s="52"/>
      <c r="B5" s="52"/>
      <c r="C5" s="52"/>
      <c r="D5" s="52"/>
      <c r="E5" s="52"/>
      <c r="F5" s="52"/>
      <c r="G5" s="52"/>
    </row>
    <row r="6" spans="1:18" ht="13.2" thickBot="1" x14ac:dyDescent="0.55000000000000004">
      <c r="C6" s="96" t="s">
        <v>34</v>
      </c>
      <c r="D6" s="97"/>
      <c r="E6" s="97"/>
      <c r="F6" s="97"/>
      <c r="G6" s="97"/>
      <c r="H6" s="97"/>
      <c r="I6" s="98"/>
      <c r="J6" s="96" t="s">
        <v>36</v>
      </c>
      <c r="K6" s="97"/>
      <c r="L6" s="97"/>
      <c r="M6" s="97"/>
      <c r="N6" s="97"/>
      <c r="O6" s="97"/>
      <c r="P6" s="98"/>
    </row>
    <row r="7" spans="1:18" ht="13.2" thickBot="1" x14ac:dyDescent="0.55000000000000004">
      <c r="A7" s="6" t="s">
        <v>33</v>
      </c>
      <c r="B7" s="6" t="s">
        <v>32</v>
      </c>
      <c r="C7" s="28">
        <v>1</v>
      </c>
      <c r="D7" s="29">
        <v>2</v>
      </c>
      <c r="E7" s="29">
        <v>3</v>
      </c>
      <c r="F7" s="29">
        <v>4</v>
      </c>
      <c r="G7" s="35">
        <v>5</v>
      </c>
      <c r="H7" s="30" t="s">
        <v>3</v>
      </c>
      <c r="I7" s="30" t="s">
        <v>4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v>5</v>
      </c>
      <c r="O7" s="30" t="s">
        <v>3</v>
      </c>
      <c r="P7" s="30" t="s">
        <v>4</v>
      </c>
    </row>
    <row r="8" spans="1:18" x14ac:dyDescent="0.5">
      <c r="A8" s="100" t="s">
        <v>17</v>
      </c>
      <c r="B8" s="31" t="s">
        <v>16</v>
      </c>
      <c r="C8" s="8">
        <f>SUMIF(Assignments!$A$6:$A$66,"=1",Assignments!$C$6:$C$66)</f>
        <v>0</v>
      </c>
      <c r="D8" s="9">
        <f>SUMIF(Assignments!$A$6:$A$66,"=2",Assignments!$C$6:$C$66)</f>
        <v>0</v>
      </c>
      <c r="E8" s="9">
        <f>SUMIF(Assignments!$A$6:$A$66,"=3",Assignments!$C$6:$C$66)</f>
        <v>0</v>
      </c>
      <c r="F8" s="9">
        <f>SUMIF(Assignments!$A$6:$A$66,"=4",Assignments!$C$6:$C$66)</f>
        <v>0</v>
      </c>
      <c r="G8" s="36">
        <f>SUMIF(Assignments!$A$6:$A$66,"=5",Assignments!$C$6:$C$66)</f>
        <v>0</v>
      </c>
      <c r="H8" s="10">
        <f>I8-SUM(C8:G8)</f>
        <v>50533</v>
      </c>
      <c r="I8" s="10">
        <f>Assignments!C68</f>
        <v>50533</v>
      </c>
      <c r="J8" s="11"/>
      <c r="K8" s="12"/>
      <c r="L8" s="12"/>
      <c r="M8" s="12"/>
      <c r="N8" s="12"/>
      <c r="O8" s="48"/>
      <c r="P8" s="13"/>
      <c r="R8" s="7"/>
    </row>
    <row r="9" spans="1:18" ht="25.8" x14ac:dyDescent="0.5">
      <c r="A9" s="101"/>
      <c r="B9" s="32" t="s">
        <v>35</v>
      </c>
      <c r="C9" s="14">
        <f>C8-$H$1</f>
        <v>-10106.6</v>
      </c>
      <c r="D9" s="15">
        <f>D8-$H$1</f>
        <v>-10106.6</v>
      </c>
      <c r="E9" s="15">
        <f>E8-$H$1</f>
        <v>-10106.6</v>
      </c>
      <c r="F9" s="15">
        <f>F8-$H$1</f>
        <v>-10106.6</v>
      </c>
      <c r="G9" s="37">
        <f>G8-$H$1</f>
        <v>-10106.6</v>
      </c>
      <c r="H9" s="16"/>
      <c r="I9" s="16">
        <f>MAX(C9:G9)-MIN(C9:G9)</f>
        <v>0</v>
      </c>
      <c r="J9" s="17">
        <f>C9/$H$1</f>
        <v>-1</v>
      </c>
      <c r="K9" s="18">
        <f>D9/$H$1</f>
        <v>-1</v>
      </c>
      <c r="L9" s="18">
        <f>E9/$H$1</f>
        <v>-1</v>
      </c>
      <c r="M9" s="18">
        <f>F9/$H$1</f>
        <v>-1</v>
      </c>
      <c r="N9" s="18">
        <f>G9/$H$1</f>
        <v>-1</v>
      </c>
      <c r="O9" s="49"/>
      <c r="P9" s="27">
        <f>I9/$H$1</f>
        <v>0</v>
      </c>
      <c r="R9" s="7"/>
    </row>
    <row r="10" spans="1:18" x14ac:dyDescent="0.5">
      <c r="A10" s="101"/>
      <c r="B10" s="33" t="s">
        <v>22</v>
      </c>
      <c r="C10" s="14">
        <f>SUMIF(Assignments!$A$6:$A$66,"=1",Assignments!$D$6:$D$66)</f>
        <v>0</v>
      </c>
      <c r="D10" s="15">
        <f>SUMIF(Assignments!$A$6:$A$66,"=2",Assignments!$D$6:$D$66)</f>
        <v>0</v>
      </c>
      <c r="E10" s="15">
        <f>SUMIF(Assignments!$A$6:$A$66,"=3",Assignments!$D$6:$D$66)</f>
        <v>0</v>
      </c>
      <c r="F10" s="15">
        <f>SUMIF(Assignments!$A$6:$A$66,"=4",Assignments!$D$6:$D$66)</f>
        <v>0</v>
      </c>
      <c r="G10" s="37">
        <f>SUMIF(Assignments!$A$6:$A$66,"=5",Assignments!$D$6:$D$66)</f>
        <v>0</v>
      </c>
      <c r="H10" s="16">
        <f t="shared" ref="H10:H31" si="0">I10-SUM(C10:G10)</f>
        <v>18416</v>
      </c>
      <c r="I10" s="60">
        <v>18416</v>
      </c>
      <c r="J10" s="17" t="e">
        <f t="shared" ref="J10:N11" si="1">C10/C$8</f>
        <v>#DIV/0!</v>
      </c>
      <c r="K10" s="18" t="e">
        <f t="shared" si="1"/>
        <v>#DIV/0!</v>
      </c>
      <c r="L10" s="18" t="e">
        <f t="shared" si="1"/>
        <v>#DIV/0!</v>
      </c>
      <c r="M10" s="18" t="e">
        <f t="shared" si="1"/>
        <v>#DIV/0!</v>
      </c>
      <c r="N10" s="18" t="e">
        <f t="shared" si="1"/>
        <v>#DIV/0!</v>
      </c>
      <c r="O10" s="49">
        <f>IF(H10&gt;0,H10/H$8,"")</f>
        <v>0.3644351216037045</v>
      </c>
      <c r="P10" s="19">
        <f>I10/I$8</f>
        <v>0.3644351216037045</v>
      </c>
      <c r="R10" s="7"/>
    </row>
    <row r="11" spans="1:18" x14ac:dyDescent="0.5">
      <c r="A11" s="101"/>
      <c r="B11" s="33" t="s">
        <v>0</v>
      </c>
      <c r="C11" s="14">
        <f>SUMIF(Assignments!$A$6:$A$66,"=1",Assignments!$E$6:$E$66)</f>
        <v>0</v>
      </c>
      <c r="D11" s="15">
        <f>SUMIF(Assignments!$A$6:$A$66,"=2",Assignments!$E$6:$E$66)</f>
        <v>0</v>
      </c>
      <c r="E11" s="15">
        <f>SUMIF(Assignments!$A$6:$A$66,"=3",Assignments!$E$6:$E$66)</f>
        <v>0</v>
      </c>
      <c r="F11" s="15">
        <f>SUMIF(Assignments!$A$6:$A$66,"=4",Assignments!$E$6:$E$66)</f>
        <v>0</v>
      </c>
      <c r="G11" s="37">
        <f>SUMIF(Assignments!$A$6:$A$66,"=5",Assignments!$E$6:$E$66)</f>
        <v>0</v>
      </c>
      <c r="H11" s="16">
        <f t="shared" si="0"/>
        <v>22590</v>
      </c>
      <c r="I11" s="60">
        <v>22590</v>
      </c>
      <c r="J11" s="17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si="1"/>
        <v>#DIV/0!</v>
      </c>
      <c r="O11" s="49">
        <f>IF(H11&gt;0,H11/H$8,"")</f>
        <v>0.44703461104624703</v>
      </c>
      <c r="P11" s="19">
        <f>I11/I$8</f>
        <v>0.44703461104624703</v>
      </c>
      <c r="R11" s="7"/>
    </row>
    <row r="12" spans="1:18" x14ac:dyDescent="0.5">
      <c r="A12" s="101"/>
      <c r="B12" s="33" t="s">
        <v>52</v>
      </c>
      <c r="C12" s="14">
        <f>SUMIF(Assignments!$A$6:$A$66,"=1",Assignments!$F$6:$F$66)</f>
        <v>0</v>
      </c>
      <c r="D12" s="15">
        <f>SUMIF(Assignments!$A$6:$A$66,"=2",Assignments!$F$6:$F$66)</f>
        <v>0</v>
      </c>
      <c r="E12" s="15">
        <f>SUMIF(Assignments!$A$6:$A$66,"=3",Assignments!$F$6:$F$66)</f>
        <v>0</v>
      </c>
      <c r="F12" s="15">
        <f>SUMIF(Assignments!$A$6:$A$66,"=4",Assignments!$F$6:$F$66)</f>
        <v>0</v>
      </c>
      <c r="G12" s="37">
        <f>SUMIF(Assignments!$A$6:$A$66,"=5",Assignments!$F$6:$F$66)</f>
        <v>0</v>
      </c>
      <c r="H12" s="16">
        <f t="shared" si="0"/>
        <v>934</v>
      </c>
      <c r="I12" s="60">
        <v>934</v>
      </c>
      <c r="J12" s="17" t="e">
        <f t="shared" ref="J12:M13" si="2">C12/C$8</f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 t="shared" ref="N12" si="3">G12/G$8</f>
        <v>#DIV/0!</v>
      </c>
      <c r="O12" s="49">
        <f>IF(H12&gt;0,H12/H$8,"")</f>
        <v>1.8482971523558864E-2</v>
      </c>
      <c r="P12" s="19">
        <f>I12/I$8</f>
        <v>1.8482971523558864E-2</v>
      </c>
      <c r="R12" s="7"/>
    </row>
    <row r="13" spans="1:18" ht="13.2" thickBot="1" x14ac:dyDescent="0.55000000000000004">
      <c r="A13" s="101"/>
      <c r="B13" s="33" t="s">
        <v>20</v>
      </c>
      <c r="C13" s="14">
        <f>SUMIF(Assignments!$A$6:$A$66,"=1",Assignments!$G$6:$G$66)</f>
        <v>0</v>
      </c>
      <c r="D13" s="15">
        <f>SUMIF(Assignments!$A$6:$A$66,"=2",Assignments!$G$6:$G$66)</f>
        <v>0</v>
      </c>
      <c r="E13" s="15">
        <f>SUMIF(Assignments!$A$6:$A$66,"=3",Assignments!$G$6:$G$66)</f>
        <v>0</v>
      </c>
      <c r="F13" s="15">
        <f>SUMIF(Assignments!$A$6:$A$66,"=4",Assignments!$G$6:$G$66)</f>
        <v>0</v>
      </c>
      <c r="G13" s="37">
        <f>SUMIF(Assignments!$A$6:$A$66,"=5",Assignments!$G$6:$G$66)</f>
        <v>0</v>
      </c>
      <c r="H13" s="16">
        <f t="shared" si="0"/>
        <v>7966</v>
      </c>
      <c r="I13" s="61">
        <v>7966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>G13/G$8</f>
        <v>#DIV/0!</v>
      </c>
      <c r="O13" s="39">
        <f>IF(H13&gt;0,H13/H$8,"")</f>
        <v>0.15763956226624187</v>
      </c>
      <c r="P13" s="19">
        <f>I13/I$8</f>
        <v>0.15763956226624187</v>
      </c>
      <c r="R13" s="7"/>
    </row>
    <row r="14" spans="1:18" x14ac:dyDescent="0.5">
      <c r="A14" s="100" t="s">
        <v>18</v>
      </c>
      <c r="B14" s="31" t="s">
        <v>38</v>
      </c>
      <c r="C14" s="8">
        <f>SUMIF(Assignments!$A$6:$A$66,"=1",Assignments!$H$6:$H$66)</f>
        <v>0</v>
      </c>
      <c r="D14" s="9">
        <f>SUMIF(Assignments!$A$6:$A$66,"=2",Assignments!$H$6:$H$66)</f>
        <v>0</v>
      </c>
      <c r="E14" s="9">
        <f>SUMIF(Assignments!$A$6:$A$66,"=3",Assignments!$H$6:$H$66)</f>
        <v>0</v>
      </c>
      <c r="F14" s="9">
        <f>SUMIF(Assignments!$A$6:$A$66,"=4",Assignments!$H$6:$H$66)</f>
        <v>0</v>
      </c>
      <c r="G14" s="36">
        <f>SUMIF(Assignments!$A$6:$A$66,"=5",Assignments!$H$6:$H$66)</f>
        <v>0</v>
      </c>
      <c r="H14" s="10">
        <f t="shared" si="0"/>
        <v>38088</v>
      </c>
      <c r="I14" s="59">
        <v>38088</v>
      </c>
      <c r="J14" s="11"/>
      <c r="K14" s="12"/>
      <c r="L14" s="12"/>
      <c r="M14" s="12"/>
      <c r="N14" s="12"/>
      <c r="O14" s="49"/>
      <c r="P14" s="26"/>
      <c r="R14" s="7"/>
    </row>
    <row r="15" spans="1:18" x14ac:dyDescent="0.5">
      <c r="A15" s="101"/>
      <c r="B15" s="33" t="s">
        <v>25</v>
      </c>
      <c r="C15" s="14">
        <f>SUMIF(Assignments!$A$6:$A$66,"=1",Assignments!$I$6:$I$66)</f>
        <v>0</v>
      </c>
      <c r="D15" s="15">
        <f>SUMIF(Assignments!$A$6:$A$66,"=2",Assignments!$I$6:$I$66)</f>
        <v>0</v>
      </c>
      <c r="E15" s="15">
        <f>SUMIF(Assignments!$A$6:$A$66,"=3",Assignments!$I$6:$I$66)</f>
        <v>0</v>
      </c>
      <c r="F15" s="15">
        <f>SUMIF(Assignments!$A$6:$A$66,"=4",Assignments!$I$6:$I$66)</f>
        <v>0</v>
      </c>
      <c r="G15" s="37">
        <f>SUMIF(Assignments!$A$6:$A$66,"=5",Assignments!$I$6:$I$66)</f>
        <v>0</v>
      </c>
      <c r="H15" s="16">
        <f t="shared" si="0"/>
        <v>12277</v>
      </c>
      <c r="I15" s="59">
        <v>12277</v>
      </c>
      <c r="J15" s="17" t="e">
        <f t="shared" ref="J15:N16" si="4">C15/C$14</f>
        <v>#DIV/0!</v>
      </c>
      <c r="K15" s="18" t="e">
        <f t="shared" si="4"/>
        <v>#DIV/0!</v>
      </c>
      <c r="L15" s="18" t="e">
        <f t="shared" si="4"/>
        <v>#DIV/0!</v>
      </c>
      <c r="M15" s="18" t="e">
        <f t="shared" si="4"/>
        <v>#DIV/0!</v>
      </c>
      <c r="N15" s="18" t="e">
        <f t="shared" si="4"/>
        <v>#DIV/0!</v>
      </c>
      <c r="O15" s="49">
        <f>IF(H15&gt;0,H15/H$8,"")</f>
        <v>0.24295015138622286</v>
      </c>
      <c r="P15" s="19">
        <f>I15/I$14</f>
        <v>0.32233249317370299</v>
      </c>
      <c r="R15" s="7"/>
    </row>
    <row r="16" spans="1:18" x14ac:dyDescent="0.5">
      <c r="A16" s="101"/>
      <c r="B16" s="33" t="s">
        <v>26</v>
      </c>
      <c r="C16" s="14">
        <f>SUMIF(Assignments!$A$6:$A$66,"=1",Assignments!$J$6:$J$66)</f>
        <v>0</v>
      </c>
      <c r="D16" s="15">
        <f>SUMIF(Assignments!$A$6:$A$66,"=2",Assignments!$J$6:$J$66)</f>
        <v>0</v>
      </c>
      <c r="E16" s="15">
        <f>SUMIF(Assignments!$A$6:$A$66,"=3",Assignments!$J$6:$J$66)</f>
        <v>0</v>
      </c>
      <c r="F16" s="15">
        <f>SUMIF(Assignments!$A$6:$A$66,"=4",Assignments!$J$6:$J$66)</f>
        <v>0</v>
      </c>
      <c r="G16" s="37">
        <f>SUMIF(Assignments!$A$6:$A$66,"=5",Assignments!$J$6:$J$66)</f>
        <v>0</v>
      </c>
      <c r="H16" s="16">
        <f t="shared" si="0"/>
        <v>18606</v>
      </c>
      <c r="I16" s="59">
        <v>18606</v>
      </c>
      <c r="J16" s="17" t="e">
        <f t="shared" si="4"/>
        <v>#DIV/0!</v>
      </c>
      <c r="K16" s="18" t="e">
        <f t="shared" si="4"/>
        <v>#DIV/0!</v>
      </c>
      <c r="L16" s="18" t="e">
        <f t="shared" si="4"/>
        <v>#DIV/0!</v>
      </c>
      <c r="M16" s="18" t="e">
        <f t="shared" si="4"/>
        <v>#DIV/0!</v>
      </c>
      <c r="N16" s="18" t="e">
        <f t="shared" si="4"/>
        <v>#DIV/0!</v>
      </c>
      <c r="O16" s="49">
        <f>IF(H16&gt;0,H16/H$8,"")</f>
        <v>0.36819504086438565</v>
      </c>
      <c r="P16" s="19">
        <f>I16/I$14</f>
        <v>0.48850031505986136</v>
      </c>
      <c r="R16" s="7"/>
    </row>
    <row r="17" spans="1:18" x14ac:dyDescent="0.5">
      <c r="A17" s="101"/>
      <c r="B17" s="33" t="s">
        <v>52</v>
      </c>
      <c r="C17" s="14">
        <f>SUMIF(Assignments!$A$6:$A$66,"=1",Assignments!$K$6:$K$66)</f>
        <v>0</v>
      </c>
      <c r="D17" s="15">
        <f>SUMIF(Assignments!$A$6:$A$66,"=2",Assignments!$K$6:$K$66)</f>
        <v>0</v>
      </c>
      <c r="E17" s="15">
        <f>SUMIF(Assignments!$A$6:$A$66,"=3",Assignments!$K$6:$K$66)</f>
        <v>0</v>
      </c>
      <c r="F17" s="15">
        <f>SUMIF(Assignments!$A$6:$A$66,"=4",Assignments!$K$6:$K$66)</f>
        <v>0</v>
      </c>
      <c r="G17" s="37">
        <f>SUMIF(Assignments!$A$6:$A$66,"=5",Assignments!$K$6:$K$66)</f>
        <v>0</v>
      </c>
      <c r="H17" s="16">
        <f t="shared" si="0"/>
        <v>693</v>
      </c>
      <c r="I17" s="59">
        <v>693</v>
      </c>
      <c r="J17" s="17" t="e">
        <f t="shared" ref="J17:M18" si="5">C17/C$14</f>
        <v>#DIV/0!</v>
      </c>
      <c r="K17" s="18" t="e">
        <f t="shared" si="5"/>
        <v>#DIV/0!</v>
      </c>
      <c r="L17" s="18" t="e">
        <f t="shared" si="5"/>
        <v>#DIV/0!</v>
      </c>
      <c r="M17" s="18" t="e">
        <f t="shared" si="5"/>
        <v>#DIV/0!</v>
      </c>
      <c r="N17" s="18" t="e">
        <f t="shared" ref="N17" si="6">G17/G$14</f>
        <v>#DIV/0!</v>
      </c>
      <c r="O17" s="49">
        <f>IF(H17&gt;0,H17/H$8,"")</f>
        <v>1.3713810777115944E-2</v>
      </c>
      <c r="P17" s="19">
        <f>I17/I$14</f>
        <v>1.8194706994328923E-2</v>
      </c>
      <c r="R17" s="7"/>
    </row>
    <row r="18" spans="1:18" ht="13.2" thickBot="1" x14ac:dyDescent="0.55000000000000004">
      <c r="A18" s="101"/>
      <c r="B18" s="33" t="s">
        <v>27</v>
      </c>
      <c r="C18" s="14">
        <f>SUMIF(Assignments!$A$6:$A$66,"=1",Assignments!$L$6:$L$66)</f>
        <v>0</v>
      </c>
      <c r="D18" s="15">
        <f>SUMIF(Assignments!$A$6:$A$66,"=2",Assignments!$L$6:$L$66)</f>
        <v>0</v>
      </c>
      <c r="E18" s="15">
        <f>SUMIF(Assignments!$A$6:$A$66,"=3",Assignments!$L$6:$L$66)</f>
        <v>0</v>
      </c>
      <c r="F18" s="15">
        <f>SUMIF(Assignments!$A$6:$A$66,"=4",Assignments!$L$6:$L$66)</f>
        <v>0</v>
      </c>
      <c r="G18" s="37">
        <f>SUMIF(Assignments!$A$6:$A$66,"=5",Assignments!$L$6:$L$66)</f>
        <v>0</v>
      </c>
      <c r="H18" s="16">
        <f t="shared" si="0"/>
        <v>6057</v>
      </c>
      <c r="I18" s="59">
        <v>6057</v>
      </c>
      <c r="J18" s="17" t="e">
        <f t="shared" si="5"/>
        <v>#DIV/0!</v>
      </c>
      <c r="K18" s="18" t="e">
        <f t="shared" si="5"/>
        <v>#DIV/0!</v>
      </c>
      <c r="L18" s="18" t="e">
        <f t="shared" si="5"/>
        <v>#DIV/0!</v>
      </c>
      <c r="M18" s="18" t="e">
        <f t="shared" si="5"/>
        <v>#DIV/0!</v>
      </c>
      <c r="N18" s="18" t="e">
        <f>G18/G$14</f>
        <v>#DIV/0!</v>
      </c>
      <c r="O18" s="49">
        <f>IF(H18&gt;0,H18/H$8,"")</f>
        <v>0.11986226822076662</v>
      </c>
      <c r="P18" s="19">
        <f>I18/I$14</f>
        <v>0.15902646502835538</v>
      </c>
      <c r="R18" s="7"/>
    </row>
    <row r="19" spans="1:18" x14ac:dyDescent="0.5">
      <c r="A19" s="100" t="s">
        <v>23</v>
      </c>
      <c r="B19" s="31" t="s">
        <v>19</v>
      </c>
      <c r="C19" s="8">
        <f>SUMIF(Assignments!$A$6:$A$66,"=1",Assignments!$M$6:$M$66)</f>
        <v>0</v>
      </c>
      <c r="D19" s="9">
        <f>SUMIF(Assignments!$A$6:$A$66,"=2",Assignments!$M$6:$M$66)</f>
        <v>0</v>
      </c>
      <c r="E19" s="9">
        <f>SUMIF(Assignments!$A$6:$A$66,"=3",Assignments!$M$6:$M$66)</f>
        <v>0</v>
      </c>
      <c r="F19" s="9">
        <f>SUMIF(Assignments!$A$6:$A$66,"=4",Assignments!$M$6:$M$66)</f>
        <v>0</v>
      </c>
      <c r="G19" s="36">
        <f>SUMIF(Assignments!$A$6:$A$66,"=5",Assignments!$M$6:$M$66)</f>
        <v>0</v>
      </c>
      <c r="H19" s="10">
        <f t="shared" si="0"/>
        <v>32561.831483000009</v>
      </c>
      <c r="I19" s="62">
        <v>32561.831483000009</v>
      </c>
      <c r="J19" s="11"/>
      <c r="K19" s="12"/>
      <c r="L19" s="12"/>
      <c r="M19" s="12"/>
      <c r="N19" s="12"/>
      <c r="O19" s="50"/>
      <c r="P19" s="26"/>
      <c r="R19" s="7"/>
    </row>
    <row r="20" spans="1:18" x14ac:dyDescent="0.5">
      <c r="A20" s="101"/>
      <c r="B20" s="33" t="s">
        <v>25</v>
      </c>
      <c r="C20" s="14">
        <f>SUMIF(Assignments!$A$6:$A$66,"=1",Assignments!$N$6:$N$66)</f>
        <v>0</v>
      </c>
      <c r="D20" s="15">
        <f>SUMIF(Assignments!$A$6:$A$66,"=2",Assignments!$N$6:$N$66)</f>
        <v>0</v>
      </c>
      <c r="E20" s="15">
        <f>SUMIF(Assignments!$A$6:$A$66,"=3",Assignments!$N$6:$N$66)</f>
        <v>0</v>
      </c>
      <c r="F20" s="15">
        <f>SUMIF(Assignments!$A$6:$A$66,"=4",Assignments!$N$6:$N$66)</f>
        <v>0</v>
      </c>
      <c r="G20" s="37">
        <f>SUMIF(Assignments!$A$6:$A$66,"=5",Assignments!$N$6:$N$66)</f>
        <v>0</v>
      </c>
      <c r="H20" s="16">
        <f t="shared" si="0"/>
        <v>8723.7963000000018</v>
      </c>
      <c r="I20" s="60">
        <v>8723.7963000000018</v>
      </c>
      <c r="J20" s="17" t="e">
        <f t="shared" ref="J20:N21" si="7">C20/C$19</f>
        <v>#DIV/0!</v>
      </c>
      <c r="K20" s="18" t="e">
        <f t="shared" si="7"/>
        <v>#DIV/0!</v>
      </c>
      <c r="L20" s="18" t="e">
        <f t="shared" si="7"/>
        <v>#DIV/0!</v>
      </c>
      <c r="M20" s="18" t="e">
        <f t="shared" si="7"/>
        <v>#DIV/0!</v>
      </c>
      <c r="N20" s="18" t="e">
        <f t="shared" si="7"/>
        <v>#DIV/0!</v>
      </c>
      <c r="O20" s="49">
        <f>IF(H20&gt;0,H20/H$8,"")</f>
        <v>0.17263563018225717</v>
      </c>
      <c r="P20" s="19">
        <f>I20/I$19</f>
        <v>0.26791479172645899</v>
      </c>
      <c r="R20" s="7"/>
    </row>
    <row r="21" spans="1:18" x14ac:dyDescent="0.5">
      <c r="A21" s="101"/>
      <c r="B21" s="33" t="s">
        <v>26</v>
      </c>
      <c r="C21" s="14">
        <f>SUMIF(Assignments!$A$6:$A$66,"=1",Assignments!$O$6:$O$66)</f>
        <v>0</v>
      </c>
      <c r="D21" s="15">
        <f>SUMIF(Assignments!$A$6:$A$66,"=2",Assignments!$O$6:$O$66)</f>
        <v>0</v>
      </c>
      <c r="E21" s="15">
        <f>SUMIF(Assignments!$A$6:$A$66,"=3",Assignments!$O$6:$O$66)</f>
        <v>0</v>
      </c>
      <c r="F21" s="15">
        <f>SUMIF(Assignments!$A$6:$A$66,"=4",Assignments!$O$6:$O$66)</f>
        <v>0</v>
      </c>
      <c r="G21" s="37">
        <f>SUMIF(Assignments!$A$6:$A$66,"=5",Assignments!$O$6:$O$66)</f>
        <v>0</v>
      </c>
      <c r="H21" s="16">
        <f t="shared" si="0"/>
        <v>17244.926288999995</v>
      </c>
      <c r="I21" s="60">
        <v>17244.926288999995</v>
      </c>
      <c r="J21" s="17" t="e">
        <f t="shared" si="7"/>
        <v>#DIV/0!</v>
      </c>
      <c r="K21" s="18" t="e">
        <f t="shared" si="7"/>
        <v>#DIV/0!</v>
      </c>
      <c r="L21" s="18" t="e">
        <f t="shared" si="7"/>
        <v>#DIV/0!</v>
      </c>
      <c r="M21" s="18" t="e">
        <f t="shared" si="7"/>
        <v>#DIV/0!</v>
      </c>
      <c r="N21" s="18" t="e">
        <f t="shared" si="7"/>
        <v>#DIV/0!</v>
      </c>
      <c r="O21" s="49">
        <f>IF(H21&gt;0,H21/H$8,"")</f>
        <v>0.34126068685809263</v>
      </c>
      <c r="P21" s="19">
        <f>I21/I$19</f>
        <v>0.5296055382512278</v>
      </c>
      <c r="R21" s="7"/>
    </row>
    <row r="22" spans="1:18" x14ac:dyDescent="0.5">
      <c r="A22" s="101"/>
      <c r="B22" s="33" t="s">
        <v>52</v>
      </c>
      <c r="C22" s="14">
        <f>SUMIF(Assignments!$A$6:$A$66,"=1",Assignments!$P$6:$P$66)</f>
        <v>0</v>
      </c>
      <c r="D22" s="15">
        <f>SUMIF(Assignments!$A$6:$A$66,"=2",Assignments!$P$6:$P$66)</f>
        <v>0</v>
      </c>
      <c r="E22" s="15">
        <f>SUMIF(Assignments!$A$6:$A$66,"=3",Assignments!$P$6:$P$66)</f>
        <v>0</v>
      </c>
      <c r="F22" s="15">
        <f>SUMIF(Assignments!$A$6:$A$66,"=4",Assignments!$P$6:$P$66)</f>
        <v>0</v>
      </c>
      <c r="G22" s="37">
        <f>SUMIF(Assignments!$A$6:$A$66,"=5",Assignments!$P$6:$P$66)</f>
        <v>0</v>
      </c>
      <c r="H22" s="16">
        <f t="shared" si="0"/>
        <v>618.99083100000007</v>
      </c>
      <c r="I22" s="60">
        <v>618.99083100000007</v>
      </c>
      <c r="J22" s="17" t="e">
        <f t="shared" ref="J22:M23" si="8">C22/C$19</f>
        <v>#DIV/0!</v>
      </c>
      <c r="K22" s="18" t="e">
        <f t="shared" si="8"/>
        <v>#DIV/0!</v>
      </c>
      <c r="L22" s="18" t="e">
        <f t="shared" si="8"/>
        <v>#DIV/0!</v>
      </c>
      <c r="M22" s="18" t="e">
        <f t="shared" si="8"/>
        <v>#DIV/0!</v>
      </c>
      <c r="N22" s="18" t="e">
        <f t="shared" ref="N22" si="9">G22/G$19</f>
        <v>#DIV/0!</v>
      </c>
      <c r="O22" s="49">
        <f>IF(H22&gt;0,H22/H$8,"")</f>
        <v>1.2249239724536443E-2</v>
      </c>
      <c r="P22" s="19">
        <f>I22/I$19</f>
        <v>1.9009705621846392E-2</v>
      </c>
      <c r="R22" s="7"/>
    </row>
    <row r="23" spans="1:18" ht="13.2" thickBot="1" x14ac:dyDescent="0.55000000000000004">
      <c r="A23" s="101"/>
      <c r="B23" s="33" t="s">
        <v>27</v>
      </c>
      <c r="C23" s="14">
        <f>SUMIF(Assignments!$A$6:$A$66,"=1",Assignments!$Q$6:$Q$66)</f>
        <v>0</v>
      </c>
      <c r="D23" s="15">
        <f>SUMIF(Assignments!$A$6:$A$66,"=2",Assignments!$Q$6:$Q$66)</f>
        <v>0</v>
      </c>
      <c r="E23" s="15">
        <f>SUMIF(Assignments!$A$6:$A$66,"=3",Assignments!$Q$6:$Q$66)</f>
        <v>0</v>
      </c>
      <c r="F23" s="15">
        <f>SUMIF(Assignments!$A$6:$A$66,"=4",Assignments!$Q$6:$Q$66)</f>
        <v>0</v>
      </c>
      <c r="G23" s="37">
        <f>SUMIF(Assignments!$A$6:$A$66,"=5",Assignments!$Q$6:$Q$66)</f>
        <v>0</v>
      </c>
      <c r="H23" s="16">
        <f t="shared" si="0"/>
        <v>5738.4969959999999</v>
      </c>
      <c r="I23" s="61">
        <v>5738.4969959999999</v>
      </c>
      <c r="J23" s="17" t="e">
        <f t="shared" si="8"/>
        <v>#DIV/0!</v>
      </c>
      <c r="K23" s="18" t="e">
        <f t="shared" si="8"/>
        <v>#DIV/0!</v>
      </c>
      <c r="L23" s="18" t="e">
        <f t="shared" si="8"/>
        <v>#DIV/0!</v>
      </c>
      <c r="M23" s="18" t="e">
        <f t="shared" si="8"/>
        <v>#DIV/0!</v>
      </c>
      <c r="N23" s="18" t="e">
        <f>G23/G$19</f>
        <v>#DIV/0!</v>
      </c>
      <c r="O23" s="39">
        <f>IF(H23&gt;0,H23/H$8,"")</f>
        <v>0.1135593967506382</v>
      </c>
      <c r="P23" s="19">
        <f>I23/I$19</f>
        <v>0.17623385217124454</v>
      </c>
      <c r="R23" s="7"/>
    </row>
    <row r="24" spans="1:18" x14ac:dyDescent="0.5">
      <c r="A24" s="100" t="s">
        <v>59</v>
      </c>
      <c r="B24" s="31" t="s">
        <v>39</v>
      </c>
      <c r="C24" s="8">
        <f>SUMIF(Assignments!$A$6:$A$66,"=1",Assignments!$R$6:$R$66)</f>
        <v>0</v>
      </c>
      <c r="D24" s="9">
        <f>SUMIF(Assignments!$A$6:$A$66,"=2",Assignments!$R$6:$R$66)</f>
        <v>0</v>
      </c>
      <c r="E24" s="9">
        <f>SUMIF(Assignments!$A$6:$A$66,"=3",Assignments!$R$6:$R$66)</f>
        <v>0</v>
      </c>
      <c r="F24" s="9">
        <f>SUMIF(Assignments!$A$6:$A$66,"=4",Assignments!$R$6:$R$66)</f>
        <v>0</v>
      </c>
      <c r="G24" s="36">
        <f>SUMIF(Assignments!$A$6:$A$66,"=5",Assignments!$R$6:$R$66)</f>
        <v>0</v>
      </c>
      <c r="H24" s="10">
        <f t="shared" si="0"/>
        <v>26431.98738699999</v>
      </c>
      <c r="I24" s="59">
        <v>26431.98738699999</v>
      </c>
      <c r="J24" s="11"/>
      <c r="K24" s="12"/>
      <c r="L24" s="12"/>
      <c r="M24" s="12"/>
      <c r="N24" s="12"/>
      <c r="O24" s="49"/>
      <c r="P24" s="26"/>
      <c r="R24" s="7"/>
    </row>
    <row r="25" spans="1:18" s="54" customFormat="1" x14ac:dyDescent="0.5">
      <c r="A25" s="101"/>
      <c r="B25" s="33" t="s">
        <v>41</v>
      </c>
      <c r="C25" s="14">
        <f>SUMIF(Assignments!$A$6:$A$66,"=1",Assignments!$S$6:$S$66)</f>
        <v>0</v>
      </c>
      <c r="D25" s="15">
        <f>SUMIF(Assignments!$A$6:$A$66,"=2",Assignments!$S$6:$S$66)</f>
        <v>0</v>
      </c>
      <c r="E25" s="15">
        <f>SUMIF(Assignments!$A$6:$A$66,"=3",Assignments!$S$6:$S$66)</f>
        <v>0</v>
      </c>
      <c r="F25" s="15">
        <f>SUMIF(Assignments!$A$6:$A$66,"=4",Assignments!$S$6:$S$66)</f>
        <v>0</v>
      </c>
      <c r="G25" s="37">
        <f>SUMIF(Assignments!$A$6:$A$66,"=5",Assignments!$S$6:$S$66)</f>
        <v>0</v>
      </c>
      <c r="H25" s="16">
        <f t="shared" si="0"/>
        <v>6694.1138619999992</v>
      </c>
      <c r="I25" s="59">
        <v>6694.1138619999992</v>
      </c>
      <c r="J25" s="17" t="e">
        <f t="shared" ref="J25:K27" si="10">C25/C$24</f>
        <v>#DIV/0!</v>
      </c>
      <c r="K25" s="18" t="e">
        <f t="shared" si="10"/>
        <v>#DIV/0!</v>
      </c>
      <c r="L25" s="18" t="e">
        <f t="shared" ref="L25:N27" si="11">E25/E$24</f>
        <v>#DIV/0!</v>
      </c>
      <c r="M25" s="18" t="e">
        <f t="shared" si="11"/>
        <v>#DIV/0!</v>
      </c>
      <c r="N25" s="18" t="e">
        <f t="shared" si="11"/>
        <v>#DIV/0!</v>
      </c>
      <c r="O25" s="49">
        <f>IF(H25&gt;0,H25/H$8,"")</f>
        <v>0.13247014548908634</v>
      </c>
      <c r="P25" s="19">
        <f>I25/I$24</f>
        <v>0.2532580605456991</v>
      </c>
      <c r="R25" s="7"/>
    </row>
    <row r="26" spans="1:18" x14ac:dyDescent="0.5">
      <c r="A26" s="101"/>
      <c r="B26" s="33" t="s">
        <v>21</v>
      </c>
      <c r="C26" s="14">
        <f>SUMIF(Assignments!$A$6:$A$66,"=1",Assignments!$T$6:$T$66)</f>
        <v>0</v>
      </c>
      <c r="D26" s="15">
        <f>SUMIF(Assignments!$A$6:$A$66,"=2",Assignments!$T$6:$T$66)</f>
        <v>0</v>
      </c>
      <c r="E26" s="15">
        <f>SUMIF(Assignments!$A$6:$A$66,"=3",Assignments!$T$6:$T$66)</f>
        <v>0</v>
      </c>
      <c r="F26" s="15">
        <f>SUMIF(Assignments!$A$6:$A$66,"=4",Assignments!$T$6:$T$66)</f>
        <v>0</v>
      </c>
      <c r="G26" s="37">
        <f>SUMIF(Assignments!$A$6:$A$66,"=5",Assignments!$T$6:$T$66)</f>
        <v>0</v>
      </c>
      <c r="H26" s="16">
        <f t="shared" si="0"/>
        <v>2538.4257000000002</v>
      </c>
      <c r="I26" s="59">
        <v>2538.4257000000002</v>
      </c>
      <c r="J26" s="17" t="e">
        <f t="shared" si="10"/>
        <v>#DIV/0!</v>
      </c>
      <c r="K26" s="18" t="e">
        <f t="shared" si="10"/>
        <v>#DIV/0!</v>
      </c>
      <c r="L26" s="18" t="e">
        <f t="shared" si="11"/>
        <v>#DIV/0!</v>
      </c>
      <c r="M26" s="18" t="e">
        <f t="shared" si="11"/>
        <v>#DIV/0!</v>
      </c>
      <c r="N26" s="18" t="e">
        <f t="shared" si="11"/>
        <v>#DIV/0!</v>
      </c>
      <c r="O26" s="49">
        <f>IF(H26&gt;0,H26/H$8,"")</f>
        <v>5.0233029901252654E-2</v>
      </c>
      <c r="P26" s="19">
        <f>I26/I$24</f>
        <v>9.6036127092299944E-2</v>
      </c>
      <c r="R26" s="7"/>
    </row>
    <row r="27" spans="1:18" ht="13.2" thickBot="1" x14ac:dyDescent="0.55000000000000004">
      <c r="A27" s="102"/>
      <c r="B27" s="34" t="s">
        <v>42</v>
      </c>
      <c r="C27" s="20">
        <f>SUMIF(Assignments!$A$6:$A$66,"=1",Assignments!$U$6:$U$66)</f>
        <v>0</v>
      </c>
      <c r="D27" s="21">
        <f>SUMIF(Assignments!$A$6:$A$66,"=2",Assignments!$U$6:$U$66)</f>
        <v>0</v>
      </c>
      <c r="E27" s="21">
        <f>SUMIF(Assignments!$A$6:$A$66,"=3",Assignments!$U$6:$U$66)</f>
        <v>0</v>
      </c>
      <c r="F27" s="21">
        <f>SUMIF(Assignments!$A$6:$A$66,"=4",Assignments!$U$6:$U$66)</f>
        <v>0</v>
      </c>
      <c r="G27" s="38">
        <f>SUMIF(Assignments!$A$6:$A$66,"=5",Assignments!$U$6:$U$66)</f>
        <v>0</v>
      </c>
      <c r="H27" s="22">
        <f t="shared" si="0"/>
        <v>366.4092</v>
      </c>
      <c r="I27" s="59">
        <v>366.4092</v>
      </c>
      <c r="J27" s="23" t="e">
        <f t="shared" si="10"/>
        <v>#DIV/0!</v>
      </c>
      <c r="K27" s="24" t="e">
        <f t="shared" si="10"/>
        <v>#DIV/0!</v>
      </c>
      <c r="L27" s="24" t="e">
        <f t="shared" si="11"/>
        <v>#DIV/0!</v>
      </c>
      <c r="M27" s="24" t="e">
        <f t="shared" si="11"/>
        <v>#DIV/0!</v>
      </c>
      <c r="N27" s="24" t="e">
        <f t="shared" si="11"/>
        <v>#DIV/0!</v>
      </c>
      <c r="O27" s="49">
        <f>IF(H27&gt;0,H27/H$8,"")</f>
        <v>7.2508895177408822E-3</v>
      </c>
      <c r="P27" s="25">
        <f>I27/I$24</f>
        <v>1.3862340150033915E-2</v>
      </c>
      <c r="R27" s="7"/>
    </row>
    <row r="28" spans="1:18" x14ac:dyDescent="0.5">
      <c r="A28" s="100" t="s">
        <v>60</v>
      </c>
      <c r="B28" s="31" t="s">
        <v>40</v>
      </c>
      <c r="C28" s="8">
        <f>SUMIF(Assignments!$A$6:$A$66,"=1",Assignments!$V$6:$V$66)</f>
        <v>0</v>
      </c>
      <c r="D28" s="9">
        <f>SUMIF(Assignments!$A$6:$A$66,"=2",Assignments!$V$6:$V$66)</f>
        <v>0</v>
      </c>
      <c r="E28" s="9">
        <f>SUMIF(Assignments!$A$6:$A$66,"=3",Assignments!$V$6:$V$66)</f>
        <v>0</v>
      </c>
      <c r="F28" s="9">
        <f>SUMIF(Assignments!$A$6:$A$66,"=4",Assignments!$V$6:$V$66)</f>
        <v>0</v>
      </c>
      <c r="G28" s="36">
        <f>SUMIF(Assignments!$A$6:$A$66,"=5",Assignments!$V$6:$V$66)</f>
        <v>0</v>
      </c>
      <c r="H28" s="10">
        <f t="shared" si="0"/>
        <v>21253.032299999999</v>
      </c>
      <c r="I28" s="62">
        <v>21253.032299999999</v>
      </c>
      <c r="J28" s="11"/>
      <c r="K28" s="12"/>
      <c r="L28" s="12"/>
      <c r="M28" s="12"/>
      <c r="N28" s="12"/>
      <c r="O28" s="50"/>
      <c r="P28" s="26"/>
      <c r="R28" s="7"/>
    </row>
    <row r="29" spans="1:18" x14ac:dyDescent="0.5">
      <c r="A29" s="101"/>
      <c r="B29" s="33" t="s">
        <v>41</v>
      </c>
      <c r="C29" s="14">
        <f>SUMIF(Assignments!$A$6:$A$66,"=1",Assignments!$W$6:$W$66)</f>
        <v>0</v>
      </c>
      <c r="D29" s="15">
        <f>SUMIF(Assignments!$A$6:$A$66,"=2",Assignments!$W$6:$W$66)</f>
        <v>0</v>
      </c>
      <c r="E29" s="15">
        <f>SUMIF(Assignments!$A$6:$A$66,"=3",Assignments!$W$6:$W$66)</f>
        <v>0</v>
      </c>
      <c r="F29" s="15">
        <f>SUMIF(Assignments!$A$6:$A$66,"=4",Assignments!$W$6:$W$66)</f>
        <v>0</v>
      </c>
      <c r="G29" s="37">
        <f>SUMIF(Assignments!$A$6:$A$66,"=5",Assignments!$W$6:$W$66)</f>
        <v>0</v>
      </c>
      <c r="H29" s="16">
        <f t="shared" si="0"/>
        <v>5052.2736779999987</v>
      </c>
      <c r="I29" s="60">
        <v>5052.2736779999987</v>
      </c>
      <c r="J29" s="17" t="e">
        <f t="shared" ref="J29:K31" si="12">C29/C$28</f>
        <v>#DIV/0!</v>
      </c>
      <c r="K29" s="18" t="e">
        <f t="shared" si="12"/>
        <v>#DIV/0!</v>
      </c>
      <c r="L29" s="18" t="e">
        <f t="shared" ref="L29:N31" si="13">E29/E$28</f>
        <v>#DIV/0!</v>
      </c>
      <c r="M29" s="18" t="e">
        <f t="shared" si="13"/>
        <v>#DIV/0!</v>
      </c>
      <c r="N29" s="18" t="e">
        <f t="shared" si="13"/>
        <v>#DIV/0!</v>
      </c>
      <c r="O29" s="49">
        <f>IF(H29&gt;0,H29/H$8,"")</f>
        <v>9.9979690063918603E-2</v>
      </c>
      <c r="P29" s="19">
        <f>I29/I$28</f>
        <v>0.23772013361123998</v>
      </c>
      <c r="R29" s="7"/>
    </row>
    <row r="30" spans="1:18" x14ac:dyDescent="0.5">
      <c r="A30" s="101"/>
      <c r="B30" s="33" t="s">
        <v>21</v>
      </c>
      <c r="C30" s="14">
        <f>SUMIF(Assignments!$A$6:$A$66,"=1",Assignments!$X$6:$X$66)</f>
        <v>0</v>
      </c>
      <c r="D30" s="15">
        <f>SUMIF(Assignments!$A$6:$A$66,"=2",Assignments!$X$6:$X$66)</f>
        <v>0</v>
      </c>
      <c r="E30" s="15">
        <f>SUMIF(Assignments!$A$6:$A$66,"=3",Assignments!$X$6:$X$66)</f>
        <v>0</v>
      </c>
      <c r="F30" s="15">
        <f>SUMIF(Assignments!$A$6:$A$66,"=4",Assignments!$X$6:$X$66)</f>
        <v>0</v>
      </c>
      <c r="G30" s="37">
        <f>SUMIF(Assignments!$A$6:$A$66,"=5",Assignments!$X$6:$X$66)</f>
        <v>0</v>
      </c>
      <c r="H30" s="16">
        <f t="shared" si="0"/>
        <v>1840.7117000000007</v>
      </c>
      <c r="I30" s="60">
        <v>1840.7117000000007</v>
      </c>
      <c r="J30" s="17" t="e">
        <f t="shared" si="12"/>
        <v>#DIV/0!</v>
      </c>
      <c r="K30" s="18" t="e">
        <f t="shared" si="12"/>
        <v>#DIV/0!</v>
      </c>
      <c r="L30" s="18" t="e">
        <f t="shared" si="13"/>
        <v>#DIV/0!</v>
      </c>
      <c r="M30" s="18" t="e">
        <f t="shared" si="13"/>
        <v>#DIV/0!</v>
      </c>
      <c r="N30" s="18" t="e">
        <f t="shared" si="13"/>
        <v>#DIV/0!</v>
      </c>
      <c r="O30" s="49">
        <f>IF(H30&gt;0,H30/H$8,"")</f>
        <v>3.6425933548374347E-2</v>
      </c>
      <c r="P30" s="19">
        <f>I30/I$28</f>
        <v>8.6609368207660464E-2</v>
      </c>
      <c r="R30" s="7"/>
    </row>
    <row r="31" spans="1:18" ht="13.2" thickBot="1" x14ac:dyDescent="0.55000000000000004">
      <c r="A31" s="102"/>
      <c r="B31" s="34" t="s">
        <v>42</v>
      </c>
      <c r="C31" s="20">
        <f>SUMIF(Assignments!$A$6:$A$66,"=1",Assignments!$Y$6:$Y$66)</f>
        <v>0</v>
      </c>
      <c r="D31" s="21">
        <f>SUMIF(Assignments!$A$6:$A$66,"=2",Assignments!$Y$6:$Y$66)</f>
        <v>0</v>
      </c>
      <c r="E31" s="21">
        <f>SUMIF(Assignments!$A$6:$A$66,"=3",Assignments!$Y$6:$Y$66)</f>
        <v>0</v>
      </c>
      <c r="F31" s="21">
        <f>SUMIF(Assignments!$A$6:$A$66,"=4",Assignments!$Y$6:$Y$66)</f>
        <v>0</v>
      </c>
      <c r="G31" s="38">
        <f>SUMIF(Assignments!$A$6:$A$66,"=5",Assignments!$Y$6:$Y$66)</f>
        <v>0</v>
      </c>
      <c r="H31" s="22">
        <f t="shared" si="0"/>
        <v>280.68610000000001</v>
      </c>
      <c r="I31" s="61">
        <v>280.68610000000001</v>
      </c>
      <c r="J31" s="23" t="e">
        <f t="shared" si="12"/>
        <v>#DIV/0!</v>
      </c>
      <c r="K31" s="24" t="e">
        <f t="shared" si="12"/>
        <v>#DIV/0!</v>
      </c>
      <c r="L31" s="24" t="e">
        <f t="shared" si="13"/>
        <v>#DIV/0!</v>
      </c>
      <c r="M31" s="24" t="e">
        <f t="shared" si="13"/>
        <v>#DIV/0!</v>
      </c>
      <c r="N31" s="24" t="e">
        <f t="shared" si="13"/>
        <v>#DIV/0!</v>
      </c>
      <c r="O31" s="39">
        <f>IF(H31&gt;0,H31/H$8,"")</f>
        <v>5.5545109136603803E-3</v>
      </c>
      <c r="P31" s="25">
        <f>I31/I$28</f>
        <v>1.3206873072883818E-2</v>
      </c>
      <c r="R31" s="7"/>
    </row>
    <row r="32" spans="1:18" ht="15.6" x14ac:dyDescent="0.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20" ht="15.6" x14ac:dyDescent="0.6">
      <c r="A33" s="1" t="s">
        <v>47</v>
      </c>
    </row>
    <row r="34" spans="1:20" x14ac:dyDescent="0.5">
      <c r="A34" s="99" t="s">
        <v>51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x14ac:dyDescent="0.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x14ac:dyDescent="0.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0" x14ac:dyDescent="0.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1:20" x14ac:dyDescent="0.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1:20" x14ac:dyDescent="0.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</sheetData>
  <sheetProtection sheet="1" selectLockedCells="1"/>
  <protectedRanges>
    <protectedRange sqref="A3:B3 N6 G6 J6:M6 C6:F6" name="Range1"/>
  </protectedRanges>
  <mergeCells count="9">
    <mergeCell ref="A3:G4"/>
    <mergeCell ref="C6:I6"/>
    <mergeCell ref="A34:T39"/>
    <mergeCell ref="A24:A27"/>
    <mergeCell ref="A28:A31"/>
    <mergeCell ref="A19:A23"/>
    <mergeCell ref="A14:A18"/>
    <mergeCell ref="A8:A13"/>
    <mergeCell ref="J6:P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5-district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2018-02-03T09:03:34Z</dcterms:modified>
</cp:coreProperties>
</file>